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6930\Documents\ALE\Descargas\Compras01\PLIEGOS VARIOS\PLIEGOS PARA 2021\PUBLICA 72'21 REPARACION TINGLADO\"/>
    </mc:Choice>
  </mc:AlternateContent>
  <bookViews>
    <workbookView xWindow="0" yWindow="0" windowWidth="20460" windowHeight="6996" activeTab="3"/>
  </bookViews>
  <sheets>
    <sheet name="PRESUPUESTO PO RT" sheetId="1" r:id="rId1"/>
    <sheet name="PLAN DE TRABAJO" sheetId="3" r:id="rId2"/>
    <sheet name="CURVA DE INVERSIONES" sheetId="8" r:id="rId3"/>
    <sheet name="HONORARIOS REP. TECNICO" sheetId="4" r:id="rId4"/>
  </sheets>
  <definedNames>
    <definedName name="_xlnm.Print_Area" localSheetId="0">'PRESUPUESTO PO RT'!$B$1:$J$1085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4" i="1" l="1"/>
  <c r="F1024" i="1"/>
  <c r="G263" i="1" l="1"/>
  <c r="H1024" i="1"/>
  <c r="F32" i="1"/>
  <c r="H263" i="1"/>
  <c r="C4" i="3" l="1"/>
  <c r="C3" i="3"/>
  <c r="C34" i="3"/>
  <c r="D34" i="3"/>
  <c r="L36" i="3" s="1"/>
  <c r="D37" i="3"/>
  <c r="J39" i="3" s="1"/>
  <c r="C40" i="3"/>
  <c r="D40" i="3"/>
  <c r="L42" i="3" s="1"/>
  <c r="C43" i="3"/>
  <c r="D43" i="3"/>
  <c r="C46" i="3"/>
  <c r="D46" i="3"/>
  <c r="L48" i="3" s="1"/>
  <c r="C49" i="3"/>
  <c r="D49" i="3"/>
  <c r="C52" i="3"/>
  <c r="D52" i="3"/>
  <c r="N54" i="3" s="1"/>
  <c r="C55" i="3"/>
  <c r="D55" i="3"/>
  <c r="C58" i="3"/>
  <c r="D58" i="3"/>
  <c r="N60" i="3" s="1"/>
  <c r="C61" i="3"/>
  <c r="D61" i="3"/>
  <c r="C64" i="3"/>
  <c r="D64" i="3"/>
  <c r="N66" i="3" s="1"/>
  <c r="C67" i="3"/>
  <c r="D67" i="3"/>
  <c r="J69" i="3" s="1"/>
  <c r="C70" i="3"/>
  <c r="D70" i="3"/>
  <c r="N72" i="3" s="1"/>
  <c r="C73" i="3"/>
  <c r="D73" i="3"/>
  <c r="F10" i="4"/>
  <c r="F11" i="4" s="1"/>
  <c r="F12" i="4" s="1"/>
  <c r="F13" i="4" s="1"/>
  <c r="F9" i="4"/>
  <c r="F8" i="4"/>
  <c r="C8" i="4"/>
  <c r="B9" i="4" s="1"/>
  <c r="C9" i="4" s="1"/>
  <c r="E85" i="3"/>
  <c r="R73" i="3"/>
  <c r="R70" i="3"/>
  <c r="R67" i="3"/>
  <c r="F66" i="3"/>
  <c r="R64" i="3"/>
  <c r="J63" i="3"/>
  <c r="R61" i="3"/>
  <c r="P60" i="3"/>
  <c r="R58" i="3"/>
  <c r="J57" i="3"/>
  <c r="R55" i="3"/>
  <c r="F54" i="3"/>
  <c r="R52" i="3"/>
  <c r="R49" i="3"/>
  <c r="H48" i="3"/>
  <c r="R46" i="3"/>
  <c r="R43" i="3"/>
  <c r="J45" i="3"/>
  <c r="N42" i="3"/>
  <c r="R40" i="3"/>
  <c r="R37" i="3"/>
  <c r="N36" i="3"/>
  <c r="H36" i="3"/>
  <c r="R34" i="3"/>
  <c r="R31" i="3"/>
  <c r="R28" i="3"/>
  <c r="R25" i="3"/>
  <c r="R22" i="3"/>
  <c r="R19" i="3"/>
  <c r="R16" i="3"/>
  <c r="R13" i="3"/>
  <c r="R10" i="3"/>
  <c r="N48" i="3" l="1"/>
  <c r="L54" i="3"/>
  <c r="L66" i="3"/>
  <c r="F72" i="3"/>
  <c r="P54" i="3"/>
  <c r="F60" i="3"/>
  <c r="P66" i="3"/>
  <c r="L72" i="3"/>
  <c r="H42" i="3"/>
  <c r="L60" i="3"/>
  <c r="P72" i="3"/>
  <c r="F36" i="3"/>
  <c r="P36" i="3"/>
  <c r="F42" i="3"/>
  <c r="P42" i="3"/>
  <c r="F48" i="3"/>
  <c r="P48" i="3"/>
  <c r="H54" i="3"/>
  <c r="H60" i="3"/>
  <c r="H66" i="3"/>
  <c r="H72" i="3"/>
  <c r="B10" i="4"/>
  <c r="C10" i="4" s="1"/>
  <c r="Q51" i="3"/>
  <c r="M51" i="3"/>
  <c r="I51" i="3"/>
  <c r="O51" i="3"/>
  <c r="K51" i="3"/>
  <c r="G51" i="3"/>
  <c r="P51" i="3"/>
  <c r="H51" i="3"/>
  <c r="L51" i="3"/>
  <c r="N51" i="3"/>
  <c r="F51" i="3"/>
  <c r="Q75" i="3"/>
  <c r="M75" i="3"/>
  <c r="I75" i="3"/>
  <c r="O75" i="3"/>
  <c r="K75" i="3"/>
  <c r="G75" i="3"/>
  <c r="P75" i="3"/>
  <c r="H75" i="3"/>
  <c r="N75" i="3"/>
  <c r="F75" i="3"/>
  <c r="L75" i="3"/>
  <c r="Q57" i="3"/>
  <c r="M57" i="3"/>
  <c r="I57" i="3"/>
  <c r="O57" i="3"/>
  <c r="K57" i="3"/>
  <c r="G57" i="3"/>
  <c r="P57" i="3"/>
  <c r="H57" i="3"/>
  <c r="N57" i="3"/>
  <c r="F57" i="3"/>
  <c r="L57" i="3"/>
  <c r="Q39" i="3"/>
  <c r="M39" i="3"/>
  <c r="I39" i="3"/>
  <c r="O39" i="3"/>
  <c r="K39" i="3"/>
  <c r="G39" i="3"/>
  <c r="P39" i="3"/>
  <c r="H39" i="3"/>
  <c r="N39" i="3"/>
  <c r="F39" i="3"/>
  <c r="L39" i="3"/>
  <c r="J51" i="3"/>
  <c r="Q63" i="3"/>
  <c r="M63" i="3"/>
  <c r="I63" i="3"/>
  <c r="O63" i="3"/>
  <c r="K63" i="3"/>
  <c r="G63" i="3"/>
  <c r="P63" i="3"/>
  <c r="H63" i="3"/>
  <c r="N63" i="3"/>
  <c r="F63" i="3"/>
  <c r="L63" i="3"/>
  <c r="J75" i="3"/>
  <c r="Q45" i="3"/>
  <c r="M45" i="3"/>
  <c r="I45" i="3"/>
  <c r="O45" i="3"/>
  <c r="K45" i="3"/>
  <c r="G45" i="3"/>
  <c r="P45" i="3"/>
  <c r="H45" i="3"/>
  <c r="N45" i="3"/>
  <c r="F45" i="3"/>
  <c r="L45" i="3"/>
  <c r="Q69" i="3"/>
  <c r="M69" i="3"/>
  <c r="I69" i="3"/>
  <c r="O69" i="3"/>
  <c r="K69" i="3"/>
  <c r="G69" i="3"/>
  <c r="P69" i="3"/>
  <c r="H69" i="3"/>
  <c r="N69" i="3"/>
  <c r="F69" i="3"/>
  <c r="L69" i="3"/>
  <c r="Q36" i="3"/>
  <c r="M36" i="3"/>
  <c r="I36" i="3"/>
  <c r="O36" i="3"/>
  <c r="K36" i="3"/>
  <c r="G36" i="3"/>
  <c r="J36" i="3"/>
  <c r="Q42" i="3"/>
  <c r="M42" i="3"/>
  <c r="I42" i="3"/>
  <c r="O42" i="3"/>
  <c r="K42" i="3"/>
  <c r="G42" i="3"/>
  <c r="J42" i="3"/>
  <c r="Q48" i="3"/>
  <c r="M48" i="3"/>
  <c r="I48" i="3"/>
  <c r="O48" i="3"/>
  <c r="K48" i="3"/>
  <c r="G48" i="3"/>
  <c r="J48" i="3"/>
  <c r="Q54" i="3"/>
  <c r="M54" i="3"/>
  <c r="I54" i="3"/>
  <c r="O54" i="3"/>
  <c r="K54" i="3"/>
  <c r="G54" i="3"/>
  <c r="R54" i="3" s="1"/>
  <c r="J54" i="3"/>
  <c r="Q60" i="3"/>
  <c r="M60" i="3"/>
  <c r="I60" i="3"/>
  <c r="O60" i="3"/>
  <c r="K60" i="3"/>
  <c r="G60" i="3"/>
  <c r="J60" i="3"/>
  <c r="Q66" i="3"/>
  <c r="M66" i="3"/>
  <c r="I66" i="3"/>
  <c r="O66" i="3"/>
  <c r="K66" i="3"/>
  <c r="G66" i="3"/>
  <c r="J66" i="3"/>
  <c r="Q72" i="3"/>
  <c r="M72" i="3"/>
  <c r="I72" i="3"/>
  <c r="O72" i="3"/>
  <c r="K72" i="3"/>
  <c r="R72" i="3" s="1"/>
  <c r="G72" i="3"/>
  <c r="J72" i="3"/>
  <c r="R60" i="3" l="1"/>
  <c r="R66" i="3"/>
  <c r="R45" i="3"/>
  <c r="R63" i="3"/>
  <c r="R39" i="3"/>
  <c r="R57" i="3"/>
  <c r="R42" i="3"/>
  <c r="R69" i="3"/>
  <c r="R51" i="3"/>
  <c r="R48" i="3"/>
  <c r="R36" i="3"/>
  <c r="B11" i="4"/>
  <c r="C11" i="4"/>
  <c r="R75" i="3"/>
  <c r="B12" i="4" l="1"/>
  <c r="C12" i="4" s="1"/>
  <c r="B13" i="4" l="1"/>
  <c r="C13" i="4" s="1"/>
  <c r="D1067" i="1" l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6" i="1"/>
  <c r="I995" i="1" s="1"/>
  <c r="I1062" i="1" s="1"/>
  <c r="H993" i="1"/>
  <c r="H992" i="1"/>
  <c r="H991" i="1"/>
  <c r="H987" i="1"/>
  <c r="H986" i="1"/>
  <c r="H985" i="1"/>
  <c r="H984" i="1"/>
  <c r="H983" i="1"/>
  <c r="H978" i="1"/>
  <c r="H974" i="1"/>
  <c r="H973" i="1"/>
  <c r="H972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2" i="1"/>
  <c r="H941" i="1"/>
  <c r="H940" i="1"/>
  <c r="H939" i="1"/>
  <c r="H938" i="1"/>
  <c r="H937" i="1"/>
  <c r="H936" i="1"/>
  <c r="H935" i="1"/>
  <c r="H934" i="1"/>
  <c r="H931" i="1"/>
  <c r="H928" i="1"/>
  <c r="H927" i="1"/>
  <c r="H926" i="1"/>
  <c r="H925" i="1"/>
  <c r="H924" i="1"/>
  <c r="H923" i="1"/>
  <c r="H922" i="1"/>
  <c r="H921" i="1"/>
  <c r="H920" i="1"/>
  <c r="H919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1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4" i="1"/>
  <c r="H843" i="1"/>
  <c r="H842" i="1"/>
  <c r="H841" i="1"/>
  <c r="H837" i="1"/>
  <c r="H834" i="1"/>
  <c r="H828" i="1"/>
  <c r="H827" i="1"/>
  <c r="H824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2" i="1"/>
  <c r="H801" i="1"/>
  <c r="H800" i="1"/>
  <c r="H799" i="1"/>
  <c r="H798" i="1"/>
  <c r="H797" i="1"/>
  <c r="H793" i="1"/>
  <c r="H792" i="1"/>
  <c r="H791" i="1"/>
  <c r="H790" i="1"/>
  <c r="H789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5" i="1"/>
  <c r="H744" i="1"/>
  <c r="H743" i="1"/>
  <c r="H742" i="1"/>
  <c r="H741" i="1"/>
  <c r="H738" i="1"/>
  <c r="H737" i="1"/>
  <c r="H736" i="1"/>
  <c r="H735" i="1"/>
  <c r="H730" i="1"/>
  <c r="H727" i="1"/>
  <c r="H726" i="1"/>
  <c r="H723" i="1"/>
  <c r="H722" i="1"/>
  <c r="H719" i="1"/>
  <c r="H716" i="1"/>
  <c r="H715" i="1"/>
  <c r="H714" i="1"/>
  <c r="H713" i="1"/>
  <c r="H712" i="1"/>
  <c r="H711" i="1"/>
  <c r="H710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89" i="1"/>
  <c r="H688" i="1"/>
  <c r="H687" i="1"/>
  <c r="H686" i="1"/>
  <c r="H685" i="1"/>
  <c r="H684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28" i="1"/>
  <c r="H627" i="1"/>
  <c r="H626" i="1"/>
  <c r="H625" i="1"/>
  <c r="H624" i="1"/>
  <c r="H623" i="1"/>
  <c r="H622" i="1"/>
  <c r="H621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37" i="1"/>
  <c r="H536" i="1"/>
  <c r="H535" i="1"/>
  <c r="H534" i="1"/>
  <c r="H533" i="1"/>
  <c r="H532" i="1"/>
  <c r="H531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58" i="1"/>
  <c r="H457" i="1"/>
  <c r="H456" i="1"/>
  <c r="H455" i="1"/>
  <c r="H454" i="1"/>
  <c r="H452" i="1"/>
  <c r="H451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2" i="1"/>
  <c r="H431" i="1"/>
  <c r="H430" i="1"/>
  <c r="H427" i="1"/>
  <c r="H426" i="1"/>
  <c r="H423" i="1"/>
  <c r="H422" i="1"/>
  <c r="H421" i="1"/>
  <c r="H420" i="1"/>
  <c r="H417" i="1"/>
  <c r="H416" i="1"/>
  <c r="H415" i="1"/>
  <c r="H414" i="1"/>
  <c r="H413" i="1"/>
  <c r="H412" i="1"/>
  <c r="H409" i="1"/>
  <c r="H408" i="1"/>
  <c r="H407" i="1"/>
  <c r="H406" i="1"/>
  <c r="H401" i="1"/>
  <c r="H400" i="1"/>
  <c r="H399" i="1"/>
  <c r="H398" i="1"/>
  <c r="H397" i="1"/>
  <c r="H396" i="1"/>
  <c r="H393" i="1"/>
  <c r="H392" i="1"/>
  <c r="H391" i="1"/>
  <c r="H390" i="1"/>
  <c r="H389" i="1"/>
  <c r="H384" i="1"/>
  <c r="H383" i="1"/>
  <c r="H382" i="1"/>
  <c r="H381" i="1"/>
  <c r="H378" i="1"/>
  <c r="H377" i="1"/>
  <c r="H376" i="1"/>
  <c r="H371" i="1"/>
  <c r="H370" i="1"/>
  <c r="H369" i="1"/>
  <c r="H368" i="1"/>
  <c r="H367" i="1"/>
  <c r="H366" i="1"/>
  <c r="H365" i="1"/>
  <c r="H362" i="1"/>
  <c r="H361" i="1"/>
  <c r="H360" i="1"/>
  <c r="H359" i="1"/>
  <c r="H354" i="1"/>
  <c r="H353" i="1"/>
  <c r="H352" i="1"/>
  <c r="H351" i="1"/>
  <c r="H350" i="1"/>
  <c r="H349" i="1"/>
  <c r="H346" i="1"/>
  <c r="H345" i="1"/>
  <c r="H344" i="1"/>
  <c r="H343" i="1"/>
  <c r="H342" i="1"/>
  <c r="H341" i="1"/>
  <c r="H338" i="1"/>
  <c r="H337" i="1"/>
  <c r="H336" i="1"/>
  <c r="H335" i="1"/>
  <c r="H332" i="1"/>
  <c r="H331" i="1"/>
  <c r="H330" i="1"/>
  <c r="H329" i="1"/>
  <c r="H328" i="1"/>
  <c r="H327" i="1"/>
  <c r="H321" i="1"/>
  <c r="H320" i="1"/>
  <c r="H319" i="1"/>
  <c r="H318" i="1"/>
  <c r="H317" i="1"/>
  <c r="H316" i="1"/>
  <c r="H315" i="1"/>
  <c r="H314" i="1"/>
  <c r="H313" i="1"/>
  <c r="H312" i="1"/>
  <c r="H309" i="1"/>
  <c r="H308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3" i="1"/>
  <c r="H282" i="1"/>
  <c r="H281" i="1"/>
  <c r="H280" i="1"/>
  <c r="H279" i="1"/>
  <c r="H276" i="1"/>
  <c r="H275" i="1"/>
  <c r="H274" i="1"/>
  <c r="H270" i="1"/>
  <c r="H269" i="1"/>
  <c r="H268" i="1"/>
  <c r="H267" i="1"/>
  <c r="H266" i="1"/>
  <c r="H265" i="1"/>
  <c r="H264" i="1"/>
  <c r="H262" i="1"/>
  <c r="H261" i="1"/>
  <c r="H260" i="1"/>
  <c r="H259" i="1"/>
  <c r="H258" i="1"/>
  <c r="H257" i="1"/>
  <c r="H256" i="1"/>
  <c r="H255" i="1"/>
  <c r="H254" i="1"/>
  <c r="H253" i="1"/>
  <c r="H252" i="1"/>
  <c r="H246" i="1"/>
  <c r="H245" i="1"/>
  <c r="H244" i="1"/>
  <c r="H243" i="1"/>
  <c r="H242" i="1"/>
  <c r="H241" i="1"/>
  <c r="H240" i="1"/>
  <c r="H239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0" i="1"/>
  <c r="H219" i="1"/>
  <c r="H218" i="1"/>
  <c r="H217" i="1"/>
  <c r="H216" i="1"/>
  <c r="H215" i="1"/>
  <c r="H214" i="1"/>
  <c r="H213" i="1"/>
  <c r="H212" i="1"/>
  <c r="H211" i="1"/>
  <c r="H210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67" i="1"/>
  <c r="H166" i="1"/>
  <c r="H165" i="1"/>
  <c r="H164" i="1"/>
  <c r="H163" i="1"/>
  <c r="H162" i="1"/>
  <c r="H161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1" i="1"/>
  <c r="H140" i="1"/>
  <c r="H139" i="1"/>
  <c r="H138" i="1"/>
  <c r="H137" i="1"/>
  <c r="H134" i="1"/>
  <c r="H133" i="1"/>
  <c r="H132" i="1"/>
  <c r="H131" i="1"/>
  <c r="H130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07" i="1"/>
  <c r="H106" i="1"/>
  <c r="H105" i="1"/>
  <c r="H104" i="1"/>
  <c r="H103" i="1"/>
  <c r="H102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58" i="1"/>
  <c r="H57" i="1"/>
  <c r="H56" i="1"/>
  <c r="H55" i="1"/>
  <c r="H54" i="1"/>
  <c r="H53" i="1"/>
  <c r="H52" i="1"/>
  <c r="H51" i="1"/>
  <c r="H50" i="1"/>
  <c r="H49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I998" i="1" l="1"/>
  <c r="I1063" i="1" s="1"/>
  <c r="C31" i="3" s="1"/>
  <c r="I970" i="1"/>
  <c r="I1060" i="1" s="1"/>
  <c r="C28" i="3" s="1"/>
  <c r="I839" i="1"/>
  <c r="I1056" i="1" s="1"/>
  <c r="I946" i="1"/>
  <c r="I1059" i="1" s="1"/>
  <c r="I13" i="1"/>
  <c r="I1042" i="1" s="1"/>
  <c r="C10" i="3" s="1"/>
  <c r="I733" i="1"/>
  <c r="I1054" i="1" s="1"/>
  <c r="C22" i="3" s="1"/>
  <c r="I832" i="1"/>
  <c r="I1055" i="1" s="1"/>
  <c r="I597" i="1"/>
  <c r="I1053" i="1" s="1"/>
  <c r="I933" i="1"/>
  <c r="I111" i="1"/>
  <c r="I187" i="1"/>
  <c r="I171" i="1"/>
  <c r="I1046" i="1" s="1"/>
  <c r="I981" i="1"/>
  <c r="I1045" i="1"/>
  <c r="C13" i="3" s="1"/>
  <c r="I1047" i="1"/>
  <c r="I48" i="1"/>
  <c r="I306" i="1"/>
  <c r="I325" i="1"/>
  <c r="I60" i="1"/>
  <c r="I238" i="1"/>
  <c r="I250" i="1"/>
  <c r="I449" i="1"/>
  <c r="I1061" i="1"/>
  <c r="I1058" i="1"/>
  <c r="I902" i="1"/>
  <c r="I1025" i="1" l="1"/>
  <c r="J583" i="1" s="1"/>
  <c r="J647" i="1"/>
  <c r="J802" i="1"/>
  <c r="J520" i="1"/>
  <c r="J508" i="1"/>
  <c r="J783" i="1"/>
  <c r="J456" i="1"/>
  <c r="J378" i="1"/>
  <c r="J338" i="1"/>
  <c r="J286" i="1"/>
  <c r="J282" i="1"/>
  <c r="J227" i="1"/>
  <c r="J219" i="1"/>
  <c r="J189" i="1"/>
  <c r="J173" i="1"/>
  <c r="J149" i="1"/>
  <c r="J139" i="1"/>
  <c r="J81" i="1"/>
  <c r="J79" i="1"/>
  <c r="J51" i="1"/>
  <c r="J775" i="1"/>
  <c r="J476" i="1"/>
  <c r="J452" i="1"/>
  <c r="J321" i="1"/>
  <c r="J165" i="1"/>
  <c r="J78" i="1"/>
  <c r="J21" i="1"/>
  <c r="J190" i="1"/>
  <c r="J178" i="1"/>
  <c r="J66" i="1"/>
  <c r="J44" i="1"/>
  <c r="J28" i="1"/>
  <c r="J634" i="1"/>
  <c r="J220" i="1"/>
  <c r="J194" i="1"/>
  <c r="J33" i="1"/>
  <c r="J642" i="1"/>
  <c r="J597" i="1"/>
  <c r="J1053" i="1" s="1"/>
  <c r="J441" i="1"/>
  <c r="J174" i="1"/>
  <c r="J49" i="1"/>
  <c r="J120" i="1"/>
  <c r="J187" i="1"/>
  <c r="J1047" i="1" s="1"/>
  <c r="J301" i="1"/>
  <c r="J397" i="1"/>
  <c r="J104" i="1"/>
  <c r="J234" i="1"/>
  <c r="J121" i="1"/>
  <c r="J77" i="1"/>
  <c r="J116" i="1"/>
  <c r="J83" i="1"/>
  <c r="J163" i="1"/>
  <c r="J196" i="1"/>
  <c r="J329" i="1"/>
  <c r="J377" i="1"/>
  <c r="J176" i="1"/>
  <c r="J295" i="1"/>
  <c r="J468" i="1"/>
  <c r="J87" i="1"/>
  <c r="J946" i="1"/>
  <c r="J1059" i="1" s="1"/>
  <c r="J226" i="1"/>
  <c r="J399" i="1"/>
  <c r="J167" i="1"/>
  <c r="J200" i="1"/>
  <c r="J270" i="1"/>
  <c r="J359" i="1"/>
  <c r="J409" i="1"/>
  <c r="J18" i="1"/>
  <c r="J264" i="1"/>
  <c r="J337" i="1"/>
  <c r="J389" i="1"/>
  <c r="J91" i="1"/>
  <c r="J95" i="1"/>
  <c r="J832" i="1"/>
  <c r="J1055" i="1" s="1"/>
  <c r="J134" i="1"/>
  <c r="J224" i="1"/>
  <c r="J257" i="1"/>
  <c r="J365" i="1"/>
  <c r="J391" i="1"/>
  <c r="J68" i="1"/>
  <c r="J99" i="1"/>
  <c r="J125" i="1"/>
  <c r="I1048" i="1"/>
  <c r="C16" i="3" s="1"/>
  <c r="I1044" i="1"/>
  <c r="J60" i="1"/>
  <c r="J1044" i="1" s="1"/>
  <c r="I1057" i="1"/>
  <c r="C25" i="3" s="1"/>
  <c r="I1050" i="1"/>
  <c r="I1052" i="1"/>
  <c r="I1049" i="1"/>
  <c r="I1051" i="1"/>
  <c r="C19" i="3" s="1"/>
  <c r="I1043" i="1"/>
  <c r="J48" i="1"/>
  <c r="J1043" i="1" s="1"/>
  <c r="J423" i="1" l="1"/>
  <c r="J80" i="1"/>
  <c r="J289" i="1"/>
  <c r="J56" i="1"/>
  <c r="J245" i="1"/>
  <c r="J127" i="1"/>
  <c r="J241" i="1"/>
  <c r="J283" i="1"/>
  <c r="J243" i="1"/>
  <c r="J259" i="1"/>
  <c r="J439" i="1"/>
  <c r="J39" i="1"/>
  <c r="J291" i="1"/>
  <c r="J32" i="1"/>
  <c r="J92" i="1"/>
  <c r="J614" i="1"/>
  <c r="J88" i="1"/>
  <c r="J353" i="1"/>
  <c r="J640" i="1"/>
  <c r="J57" i="1"/>
  <c r="J103" i="1"/>
  <c r="J157" i="1"/>
  <c r="J191" i="1"/>
  <c r="J242" i="1"/>
  <c r="J314" i="1"/>
  <c r="J390" i="1"/>
  <c r="J472" i="1"/>
  <c r="J566" i="1"/>
  <c r="J463" i="1"/>
  <c r="J306" i="1"/>
  <c r="J1050" i="1" s="1"/>
  <c r="J275" i="1"/>
  <c r="J279" i="1"/>
  <c r="J111" i="1"/>
  <c r="J1045" i="1" s="1"/>
  <c r="D13" i="3" s="1"/>
  <c r="J192" i="1"/>
  <c r="J90" i="1"/>
  <c r="J293" i="1"/>
  <c r="J150" i="1"/>
  <c r="J123" i="1"/>
  <c r="J371" i="1"/>
  <c r="J76" i="1"/>
  <c r="J214" i="1"/>
  <c r="J309" i="1"/>
  <c r="J415" i="1"/>
  <c r="J287" i="1"/>
  <c r="J421" i="1"/>
  <c r="J261" i="1"/>
  <c r="J23" i="1"/>
  <c r="J393" i="1"/>
  <c r="J606" i="1"/>
  <c r="J54" i="1"/>
  <c r="J331" i="1"/>
  <c r="J34" i="1"/>
  <c r="J132" i="1"/>
  <c r="J685" i="1"/>
  <c r="J126" i="1"/>
  <c r="J462" i="1"/>
  <c r="J648" i="1"/>
  <c r="J65" i="1"/>
  <c r="J119" i="1"/>
  <c r="J166" i="1"/>
  <c r="J197" i="1"/>
  <c r="J262" i="1"/>
  <c r="J320" i="1"/>
  <c r="J430" i="1"/>
  <c r="J496" i="1"/>
  <c r="J576" i="1"/>
  <c r="J521" i="1"/>
  <c r="J211" i="1"/>
  <c r="J258" i="1"/>
  <c r="J294" i="1"/>
  <c r="J346" i="1"/>
  <c r="J446" i="1"/>
  <c r="J644" i="1"/>
  <c r="J560" i="1"/>
  <c r="J987" i="1"/>
  <c r="J1012" i="1"/>
  <c r="J20" i="1"/>
  <c r="J42" i="1"/>
  <c r="J114" i="1"/>
  <c r="J198" i="1"/>
  <c r="J37" i="1"/>
  <c r="J138" i="1"/>
  <c r="J435" i="1"/>
  <c r="J622" i="1"/>
  <c r="J837" i="1"/>
  <c r="J69" i="1"/>
  <c r="J115" i="1"/>
  <c r="J155" i="1"/>
  <c r="J177" i="1"/>
  <c r="J207" i="1"/>
  <c r="J240" i="1"/>
  <c r="J267" i="1"/>
  <c r="J302" i="1"/>
  <c r="J342" i="1"/>
  <c r="J406" i="1"/>
  <c r="J667" i="1"/>
  <c r="J713" i="1"/>
  <c r="J526" i="1"/>
  <c r="J711" i="1"/>
  <c r="J671" i="1"/>
  <c r="J855" i="1"/>
  <c r="J366" i="1"/>
  <c r="J422" i="1"/>
  <c r="J490" i="1"/>
  <c r="J600" i="1"/>
  <c r="J504" i="1"/>
  <c r="J544" i="1"/>
  <c r="J655" i="1"/>
  <c r="J623" i="1"/>
  <c r="J485" i="1"/>
  <c r="J702" i="1"/>
  <c r="J693" i="1"/>
  <c r="J609" i="1"/>
  <c r="J461" i="1"/>
  <c r="J555" i="1"/>
  <c r="J714" i="1"/>
  <c r="J158" i="1"/>
  <c r="J29" i="1"/>
  <c r="J343" i="1"/>
  <c r="J427" i="1"/>
  <c r="J806" i="1"/>
  <c r="J148" i="1"/>
  <c r="J299" i="1"/>
  <c r="J24" i="1"/>
  <c r="J40" i="1"/>
  <c r="J74" i="1"/>
  <c r="J144" i="1"/>
  <c r="J486" i="1"/>
  <c r="J31" i="1"/>
  <c r="J96" i="1"/>
  <c r="J212" i="1"/>
  <c r="J443" i="1"/>
  <c r="J604" i="1"/>
  <c r="J742" i="1"/>
  <c r="J53" i="1"/>
  <c r="J71" i="1"/>
  <c r="J113" i="1"/>
  <c r="J147" i="1"/>
  <c r="J159" i="1"/>
  <c r="J181" i="1"/>
  <c r="J201" i="1"/>
  <c r="J225" i="1"/>
  <c r="J252" i="1"/>
  <c r="J280" i="1"/>
  <c r="J298" i="1"/>
  <c r="J328" i="1"/>
  <c r="J362" i="1"/>
  <c r="J400" i="1"/>
  <c r="J436" i="1"/>
  <c r="J628" i="1"/>
  <c r="J480" i="1"/>
  <c r="J793" i="1"/>
  <c r="J518" i="1"/>
  <c r="J550" i="1"/>
  <c r="J582" i="1"/>
  <c r="J773" i="1"/>
  <c r="J613" i="1"/>
  <c r="J771" i="1"/>
  <c r="J517" i="1"/>
  <c r="J705" i="1"/>
  <c r="J937" i="1"/>
  <c r="J1024" i="1"/>
  <c r="J199" i="1"/>
  <c r="J215" i="1"/>
  <c r="J233" i="1"/>
  <c r="J254" i="1"/>
  <c r="J269" i="1"/>
  <c r="J292" i="1"/>
  <c r="J312" i="1"/>
  <c r="J330" i="1"/>
  <c r="J352" i="1"/>
  <c r="J384" i="1"/>
  <c r="J414" i="1"/>
  <c r="J444" i="1"/>
  <c r="J610" i="1"/>
  <c r="J877" i="1"/>
  <c r="J636" i="1"/>
  <c r="J494" i="1"/>
  <c r="J510" i="1"/>
  <c r="J535" i="1"/>
  <c r="J562" i="1"/>
  <c r="J586" i="1"/>
  <c r="J765" i="1"/>
  <c r="J601" i="1"/>
  <c r="J627" i="1"/>
  <c r="J789" i="1"/>
  <c r="J493" i="1"/>
  <c r="J563" i="1"/>
  <c r="J1006" i="1"/>
  <c r="J839" i="1"/>
  <c r="J1056" i="1" s="1"/>
  <c r="J639" i="1"/>
  <c r="J689" i="1"/>
  <c r="J857" i="1"/>
  <c r="J473" i="1"/>
  <c r="J501" i="1"/>
  <c r="J536" i="1"/>
  <c r="J575" i="1"/>
  <c r="J753" i="1"/>
  <c r="J656" i="1"/>
  <c r="J780" i="1"/>
  <c r="J884" i="1"/>
  <c r="J645" i="1"/>
  <c r="J736" i="1"/>
  <c r="J455" i="1"/>
  <c r="J479" i="1"/>
  <c r="J503" i="1"/>
  <c r="J549" i="1"/>
  <c r="J581" i="1"/>
  <c r="J819" i="1"/>
  <c r="J684" i="1"/>
  <c r="J799" i="1"/>
  <c r="G1028" i="1"/>
  <c r="J263" i="1"/>
  <c r="J669" i="1"/>
  <c r="J847" i="1"/>
  <c r="J668" i="1"/>
  <c r="J756" i="1"/>
  <c r="J887" i="1"/>
  <c r="J986" i="1"/>
  <c r="J513" i="1"/>
  <c r="J541" i="1"/>
  <c r="J565" i="1"/>
  <c r="J661" i="1"/>
  <c r="J777" i="1"/>
  <c r="J973" i="1"/>
  <c r="J680" i="1"/>
  <c r="J722" i="1"/>
  <c r="J1004" i="1"/>
  <c r="J856" i="1"/>
  <c r="J999" i="1"/>
  <c r="J798" i="1"/>
  <c r="J953" i="1"/>
  <c r="J666" i="1"/>
  <c r="J692" i="1"/>
  <c r="J743" i="1"/>
  <c r="J805" i="1"/>
  <c r="J810" i="1"/>
  <c r="J935" i="1"/>
  <c r="J1015" i="1"/>
  <c r="J762" i="1"/>
  <c r="J934" i="1"/>
  <c r="J1002" i="1"/>
  <c r="J858" i="1"/>
  <c r="J962" i="1"/>
  <c r="L15" i="3"/>
  <c r="N15" i="3"/>
  <c r="F15" i="3"/>
  <c r="J15" i="3"/>
  <c r="I15" i="3"/>
  <c r="P15" i="3"/>
  <c r="O15" i="3"/>
  <c r="G15" i="3"/>
  <c r="Q15" i="3"/>
  <c r="K15" i="3"/>
  <c r="M15" i="3"/>
  <c r="H15" i="3"/>
  <c r="H1029" i="1"/>
  <c r="J1019" i="1"/>
  <c r="J1007" i="1"/>
  <c r="J996" i="1"/>
  <c r="J974" i="1"/>
  <c r="J958" i="1"/>
  <c r="J948" i="1"/>
  <c r="J898" i="1"/>
  <c r="J886" i="1"/>
  <c r="J876" i="1"/>
  <c r="J866" i="1"/>
  <c r="J850" i="1"/>
  <c r="J834" i="1"/>
  <c r="J816" i="1"/>
  <c r="J1010" i="1"/>
  <c r="J949" i="1"/>
  <c r="J871" i="1"/>
  <c r="J1020" i="1"/>
  <c r="J970" i="1"/>
  <c r="J1060" i="1" s="1"/>
  <c r="D28" i="3" s="1"/>
  <c r="J897" i="1"/>
  <c r="J843" i="1"/>
  <c r="J801" i="1"/>
  <c r="J786" i="1"/>
  <c r="J774" i="1"/>
  <c r="J764" i="1"/>
  <c r="J754" i="1"/>
  <c r="J745" i="1"/>
  <c r="J735" i="1"/>
  <c r="J716" i="1"/>
  <c r="J706" i="1"/>
  <c r="J698" i="1"/>
  <c r="J688" i="1"/>
  <c r="J678" i="1"/>
  <c r="J670" i="1"/>
  <c r="J662" i="1"/>
  <c r="J1022" i="1"/>
  <c r="J985" i="1"/>
  <c r="J936" i="1"/>
  <c r="J867" i="1"/>
  <c r="J811" i="1"/>
  <c r="J808" i="1"/>
  <c r="J769" i="1"/>
  <c r="J733" i="1"/>
  <c r="J1054" i="1" s="1"/>
  <c r="D22" i="3" s="1"/>
  <c r="J687" i="1"/>
  <c r="J593" i="1"/>
  <c r="J585" i="1"/>
  <c r="J577" i="1"/>
  <c r="J569" i="1"/>
  <c r="J561" i="1"/>
  <c r="J553" i="1"/>
  <c r="J545" i="1"/>
  <c r="J534" i="1"/>
  <c r="J523" i="1"/>
  <c r="J515" i="1"/>
  <c r="J507" i="1"/>
  <c r="J499" i="1"/>
  <c r="J491" i="1"/>
  <c r="J483" i="1"/>
  <c r="J475" i="1"/>
  <c r="J467" i="1"/>
  <c r="J457" i="1"/>
  <c r="J938" i="1"/>
  <c r="J800" i="1"/>
  <c r="J763" i="1"/>
  <c r="J719" i="1"/>
  <c r="J679" i="1"/>
  <c r="J651" i="1"/>
  <c r="J643" i="1"/>
  <c r="J635" i="1"/>
  <c r="J625" i="1"/>
  <c r="J615" i="1"/>
  <c r="J607" i="1"/>
  <c r="J599" i="1"/>
  <c r="J849" i="1"/>
  <c r="J781" i="1"/>
  <c r="J749" i="1"/>
  <c r="J701" i="1"/>
  <c r="J665" i="1"/>
  <c r="J588" i="1"/>
  <c r="J580" i="1"/>
  <c r="J572" i="1"/>
  <c r="J564" i="1"/>
  <c r="J556" i="1"/>
  <c r="J548" i="1"/>
  <c r="J537" i="1"/>
  <c r="J1023" i="1"/>
  <c r="J1011" i="1"/>
  <c r="J993" i="1"/>
  <c r="J964" i="1"/>
  <c r="J950" i="1"/>
  <c r="J894" i="1"/>
  <c r="J882" i="1"/>
  <c r="J868" i="1"/>
  <c r="J848" i="1"/>
  <c r="J820" i="1"/>
  <c r="J1025" i="1"/>
  <c r="J940" i="1"/>
  <c r="J841" i="1"/>
  <c r="J983" i="1"/>
  <c r="J881" i="1"/>
  <c r="J809" i="1"/>
  <c r="J790" i="1"/>
  <c r="J772" i="1"/>
  <c r="J758" i="1"/>
  <c r="J748" i="1"/>
  <c r="J730" i="1"/>
  <c r="J712" i="1"/>
  <c r="J700" i="1"/>
  <c r="J686" i="1"/>
  <c r="J674" i="1"/>
  <c r="J664" i="1"/>
  <c r="J1014" i="1"/>
  <c r="J961" i="1"/>
  <c r="J875" i="1"/>
  <c r="J1008" i="1"/>
  <c r="J785" i="1"/>
  <c r="J744" i="1"/>
  <c r="J677" i="1"/>
  <c r="J589" i="1"/>
  <c r="J579" i="1"/>
  <c r="J567" i="1"/>
  <c r="J557" i="1"/>
  <c r="J547" i="1"/>
  <c r="J532" i="1"/>
  <c r="J519" i="1"/>
  <c r="J509" i="1"/>
  <c r="J497" i="1"/>
  <c r="J487" i="1"/>
  <c r="J477" i="1"/>
  <c r="J465" i="1"/>
  <c r="J1000" i="1"/>
  <c r="J821" i="1"/>
  <c r="J755" i="1"/>
  <c r="J699" i="1"/>
  <c r="J653" i="1"/>
  <c r="J641" i="1"/>
  <c r="J631" i="1"/>
  <c r="J617" i="1"/>
  <c r="J605" i="1"/>
  <c r="J955" i="1"/>
  <c r="J791" i="1"/>
  <c r="J738" i="1"/>
  <c r="J681" i="1"/>
  <c r="J590" i="1"/>
  <c r="J578" i="1"/>
  <c r="J568" i="1"/>
  <c r="J558" i="1"/>
  <c r="J546" i="1"/>
  <c r="J533" i="1"/>
  <c r="J522" i="1"/>
  <c r="J514" i="1"/>
  <c r="J506" i="1"/>
  <c r="J498" i="1"/>
  <c r="J947" i="1"/>
  <c r="J675" i="1"/>
  <c r="J626" i="1"/>
  <c r="J488" i="1"/>
  <c r="J454" i="1"/>
  <c r="J751" i="1"/>
  <c r="J638" i="1"/>
  <c r="J602" i="1"/>
  <c r="J466" i="1"/>
  <c r="J442" i="1"/>
  <c r="J432" i="1"/>
  <c r="J420" i="1"/>
  <c r="J408" i="1"/>
  <c r="J396" i="1"/>
  <c r="J382" i="1"/>
  <c r="J368" i="1"/>
  <c r="J354" i="1"/>
  <c r="E1029" i="1"/>
  <c r="J1005" i="1"/>
  <c r="J984" i="1"/>
  <c r="J954" i="1"/>
  <c r="J892" i="1"/>
  <c r="J874" i="1"/>
  <c r="J854" i="1"/>
  <c r="J818" i="1"/>
  <c r="J992" i="1"/>
  <c r="J851" i="1"/>
  <c r="J959" i="1"/>
  <c r="J865" i="1"/>
  <c r="J792" i="1"/>
  <c r="J770" i="1"/>
  <c r="J752" i="1"/>
  <c r="J737" i="1"/>
  <c r="J710" i="1"/>
  <c r="J694" i="1"/>
  <c r="J676" i="1"/>
  <c r="J660" i="1"/>
  <c r="J998" i="1"/>
  <c r="J1063" i="1" s="1"/>
  <c r="D31" i="3" s="1"/>
  <c r="J883" i="1"/>
  <c r="J978" i="1"/>
  <c r="J761" i="1"/>
  <c r="J697" i="1"/>
  <c r="J587" i="1"/>
  <c r="J573" i="1"/>
  <c r="J559" i="1"/>
  <c r="J543" i="1"/>
  <c r="J525" i="1"/>
  <c r="J511" i="1"/>
  <c r="J495" i="1"/>
  <c r="J481" i="1"/>
  <c r="J469" i="1"/>
  <c r="J963" i="1"/>
  <c r="J779" i="1"/>
  <c r="J707" i="1"/>
  <c r="J649" i="1"/>
  <c r="J637" i="1"/>
  <c r="J621" i="1"/>
  <c r="J603" i="1"/>
  <c r="J813" i="1"/>
  <c r="J757" i="1"/>
  <c r="J673" i="1"/>
  <c r="J584" i="1"/>
  <c r="J570" i="1"/>
  <c r="J554" i="1"/>
  <c r="J542" i="1"/>
  <c r="J524" i="1"/>
  <c r="J512" i="1"/>
  <c r="J502" i="1"/>
  <c r="J492" i="1"/>
  <c r="J652" i="1"/>
  <c r="J608" i="1"/>
  <c r="J464" i="1"/>
  <c r="J703" i="1"/>
  <c r="J618" i="1"/>
  <c r="J474" i="1"/>
  <c r="J440" i="1"/>
  <c r="J426" i="1"/>
  <c r="J412" i="1"/>
  <c r="J392" i="1"/>
  <c r="J376" i="1"/>
  <c r="J360" i="1"/>
  <c r="J344" i="1"/>
  <c r="J332" i="1"/>
  <c r="J318" i="1"/>
  <c r="J308" i="1"/>
  <c r="J296" i="1"/>
  <c r="J288" i="1"/>
  <c r="J276" i="1"/>
  <c r="J265" i="1"/>
  <c r="J256" i="1"/>
  <c r="J244" i="1"/>
  <c r="J231" i="1"/>
  <c r="J223" i="1"/>
  <c r="J213" i="1"/>
  <c r="J203" i="1"/>
  <c r="J195" i="1"/>
  <c r="J183" i="1"/>
  <c r="J175" i="1"/>
  <c r="J162" i="1"/>
  <c r="J153" i="1"/>
  <c r="J145" i="1"/>
  <c r="J117" i="1"/>
  <c r="J105" i="1"/>
  <c r="J75" i="1"/>
  <c r="J67" i="1"/>
  <c r="J55" i="1"/>
  <c r="J1016" i="1"/>
  <c r="J695" i="1"/>
  <c r="J632" i="1"/>
  <c r="J484" i="1"/>
  <c r="J624" i="1"/>
  <c r="J381" i="1"/>
  <c r="J239" i="1"/>
  <c r="J156" i="1"/>
  <c r="J106" i="1"/>
  <c r="J62" i="1"/>
  <c r="J25" i="1"/>
  <c r="J650" i="1"/>
  <c r="J437" i="1"/>
  <c r="J161" i="1"/>
  <c r="J122" i="1"/>
  <c r="J82" i="1"/>
  <c r="J50" i="1"/>
  <c r="J38" i="1"/>
  <c r="J30" i="1"/>
  <c r="J22" i="1"/>
  <c r="J407" i="1"/>
  <c r="J281" i="1"/>
  <c r="J182" i="1"/>
  <c r="J45" i="1"/>
  <c r="J19" i="1"/>
  <c r="J478" i="1"/>
  <c r="J767" i="1"/>
  <c r="J417" i="1"/>
  <c r="J268" i="1"/>
  <c r="J41" i="1"/>
  <c r="J17" i="1"/>
  <c r="J140" i="1"/>
  <c r="J228" i="1"/>
  <c r="J345" i="1"/>
  <c r="J64" i="1"/>
  <c r="J317" i="1"/>
  <c r="J413" i="1"/>
  <c r="J327" i="1"/>
  <c r="J349" i="1"/>
  <c r="J933" i="1"/>
  <c r="J1058" i="1" s="1"/>
  <c r="J146" i="1"/>
  <c r="J232" i="1"/>
  <c r="J351" i="1"/>
  <c r="J16" i="1"/>
  <c r="J255" i="1"/>
  <c r="J89" i="1"/>
  <c r="J458" i="1"/>
  <c r="J13" i="1"/>
  <c r="J1042" i="1" s="1"/>
  <c r="J130" i="1"/>
  <c r="J218" i="1"/>
  <c r="J335" i="1"/>
  <c r="J84" i="1"/>
  <c r="J216" i="1"/>
  <c r="J131" i="1"/>
  <c r="J171" i="1"/>
  <c r="J1046" i="1" s="1"/>
  <c r="J319" i="1"/>
  <c r="J204" i="1"/>
  <c r="J297" i="1"/>
  <c r="J98" i="1"/>
  <c r="J141" i="1"/>
  <c r="J238" i="1"/>
  <c r="J1048" i="1" s="1"/>
  <c r="D16" i="3" s="1"/>
  <c r="J902" i="1"/>
  <c r="J1057" i="1" s="1"/>
  <c r="D25" i="3" s="1"/>
  <c r="J449" i="1"/>
  <c r="J1052" i="1" s="1"/>
  <c r="J325" i="1"/>
  <c r="J1051" i="1" s="1"/>
  <c r="D19" i="3" s="1"/>
  <c r="J1021" i="1"/>
  <c r="J1003" i="1"/>
  <c r="J966" i="1"/>
  <c r="J941" i="1"/>
  <c r="J890" i="1"/>
  <c r="J870" i="1"/>
  <c r="J844" i="1"/>
  <c r="J812" i="1"/>
  <c r="J957" i="1"/>
  <c r="J827" i="1"/>
  <c r="J942" i="1"/>
  <c r="J817" i="1"/>
  <c r="J782" i="1"/>
  <c r="J766" i="1"/>
  <c r="J750" i="1"/>
  <c r="J726" i="1"/>
  <c r="J704" i="1"/>
  <c r="J250" i="1"/>
  <c r="J1049" i="1" s="1"/>
  <c r="J94" i="1"/>
  <c r="J341" i="1"/>
  <c r="J154" i="1"/>
  <c r="J133" i="1"/>
  <c r="J97" i="1"/>
  <c r="J180" i="1"/>
  <c r="J383" i="1"/>
  <c r="J253" i="1"/>
  <c r="J315" i="1"/>
  <c r="J981" i="1"/>
  <c r="J1061" i="1" s="1"/>
  <c r="J172" i="1"/>
  <c r="J206" i="1"/>
  <c r="J401" i="1"/>
  <c r="J266" i="1"/>
  <c r="J124" i="1"/>
  <c r="J14" i="1"/>
  <c r="J93" i="1"/>
  <c r="J361" i="1"/>
  <c r="J72" i="1"/>
  <c r="J369" i="1"/>
  <c r="J210" i="1"/>
  <c r="J52" i="1"/>
  <c r="J35" i="1"/>
  <c r="J313" i="1"/>
  <c r="J470" i="1"/>
  <c r="J447" i="1"/>
  <c r="J27" i="1"/>
  <c r="J70" i="1"/>
  <c r="J230" i="1"/>
  <c r="J431" i="1"/>
  <c r="J26" i="1"/>
  <c r="J36" i="1"/>
  <c r="J58" i="1"/>
  <c r="J102" i="1"/>
  <c r="J152" i="1"/>
  <c r="J445" i="1"/>
  <c r="J15" i="1"/>
  <c r="J43" i="1"/>
  <c r="J118" i="1"/>
  <c r="J202" i="1"/>
  <c r="J367" i="1"/>
  <c r="J727" i="1"/>
  <c r="J612" i="1"/>
  <c r="J657" i="1"/>
  <c r="G1029" i="1"/>
  <c r="J63" i="1"/>
  <c r="J73" i="1"/>
  <c r="J107" i="1"/>
  <c r="J137" i="1"/>
  <c r="J151" i="1"/>
  <c r="J164" i="1"/>
  <c r="J179" i="1"/>
  <c r="J193" i="1"/>
  <c r="J205" i="1"/>
  <c r="J217" i="1"/>
  <c r="J229" i="1"/>
  <c r="J246" i="1"/>
  <c r="J260" i="1"/>
  <c r="J274" i="1"/>
  <c r="J290" i="1"/>
  <c r="J300" i="1"/>
  <c r="J316" i="1"/>
  <c r="J336" i="1"/>
  <c r="J350" i="1"/>
  <c r="J370" i="1"/>
  <c r="J398" i="1"/>
  <c r="J416" i="1"/>
  <c r="J438" i="1"/>
  <c r="J482" i="1"/>
  <c r="J646" i="1"/>
  <c r="J451" i="1"/>
  <c r="J616" i="1"/>
  <c r="J759" i="1"/>
  <c r="J500" i="1"/>
  <c r="J516" i="1"/>
  <c r="J531" i="1"/>
  <c r="J552" i="1"/>
  <c r="J574" i="1"/>
  <c r="J592" i="1"/>
  <c r="J723" i="1"/>
  <c r="J885" i="1"/>
  <c r="J611" i="1"/>
  <c r="J633" i="1"/>
  <c r="J663" i="1"/>
  <c r="J747" i="1"/>
  <c r="J893" i="1"/>
  <c r="J471" i="1"/>
  <c r="J489" i="1"/>
  <c r="J505" i="1"/>
  <c r="J527" i="1"/>
  <c r="J551" i="1"/>
  <c r="J571" i="1"/>
  <c r="J591" i="1"/>
  <c r="J715" i="1"/>
  <c r="J869" i="1"/>
  <c r="J891" i="1"/>
  <c r="J654" i="1"/>
  <c r="J672" i="1"/>
  <c r="J696" i="1"/>
  <c r="J741" i="1"/>
  <c r="J778" i="1"/>
  <c r="J873" i="1"/>
  <c r="J879" i="1"/>
  <c r="J828" i="1"/>
  <c r="J878" i="1"/>
  <c r="J956" i="1"/>
  <c r="J1013" i="1"/>
  <c r="J760" i="1"/>
  <c r="J768" i="1"/>
  <c r="J776" i="1"/>
  <c r="J784" i="1"/>
  <c r="J797" i="1"/>
  <c r="J807" i="1"/>
  <c r="J853" i="1"/>
  <c r="J889" i="1"/>
  <c r="J951" i="1"/>
  <c r="J995" i="1"/>
  <c r="J1062" i="1" s="1"/>
  <c r="J815" i="1"/>
  <c r="J861" i="1"/>
  <c r="J895" i="1"/>
  <c r="J965" i="1"/>
  <c r="J1018" i="1"/>
  <c r="J814" i="1"/>
  <c r="J824" i="1"/>
  <c r="J842" i="1"/>
  <c r="J852" i="1"/>
  <c r="J864" i="1"/>
  <c r="J872" i="1"/>
  <c r="J880" i="1"/>
  <c r="J888" i="1"/>
  <c r="J896" i="1"/>
  <c r="J939" i="1"/>
  <c r="J952" i="1"/>
  <c r="J960" i="1"/>
  <c r="J972" i="1"/>
  <c r="J991" i="1"/>
  <c r="J1001" i="1"/>
  <c r="J1009" i="1"/>
  <c r="J1017" i="1"/>
  <c r="H1028" i="1"/>
  <c r="I1065" i="1"/>
  <c r="H1030" i="1" l="1"/>
  <c r="H21" i="3"/>
  <c r="Q21" i="3"/>
  <c r="K21" i="3"/>
  <c r="N21" i="3"/>
  <c r="J21" i="3"/>
  <c r="M21" i="3"/>
  <c r="G21" i="3"/>
  <c r="F21" i="3"/>
  <c r="I21" i="3"/>
  <c r="P21" i="3"/>
  <c r="L21" i="3"/>
  <c r="O21" i="3"/>
  <c r="J33" i="3"/>
  <c r="P33" i="3"/>
  <c r="O33" i="3"/>
  <c r="H33" i="3"/>
  <c r="Q33" i="3"/>
  <c r="K33" i="3"/>
  <c r="L33" i="3"/>
  <c r="M33" i="3"/>
  <c r="G33" i="3"/>
  <c r="N33" i="3"/>
  <c r="I33" i="3"/>
  <c r="F33" i="3"/>
  <c r="H24" i="3"/>
  <c r="P24" i="3"/>
  <c r="F24" i="3"/>
  <c r="L24" i="3"/>
  <c r="N24" i="3"/>
  <c r="I24" i="3"/>
  <c r="J24" i="3"/>
  <c r="O24" i="3"/>
  <c r="Q24" i="3"/>
  <c r="K24" i="3"/>
  <c r="M24" i="3"/>
  <c r="G24" i="3"/>
  <c r="L30" i="3"/>
  <c r="N30" i="3"/>
  <c r="H30" i="3"/>
  <c r="O30" i="3"/>
  <c r="F30" i="3"/>
  <c r="Q30" i="3"/>
  <c r="K30" i="3"/>
  <c r="P30" i="3"/>
  <c r="M30" i="3"/>
  <c r="G30" i="3"/>
  <c r="I30" i="3"/>
  <c r="J30" i="3"/>
  <c r="R15" i="3"/>
  <c r="K27" i="3"/>
  <c r="M27" i="3"/>
  <c r="G27" i="3"/>
  <c r="F27" i="3"/>
  <c r="I27" i="3"/>
  <c r="P27" i="3"/>
  <c r="L27" i="3"/>
  <c r="O27" i="3"/>
  <c r="H27" i="3"/>
  <c r="Q27" i="3"/>
  <c r="N27" i="3"/>
  <c r="J27" i="3"/>
  <c r="J1065" i="1"/>
  <c r="D10" i="3"/>
  <c r="P18" i="3"/>
  <c r="N18" i="3"/>
  <c r="H18" i="3"/>
  <c r="L18" i="3"/>
  <c r="Q18" i="3"/>
  <c r="M18" i="3"/>
  <c r="G18" i="3"/>
  <c r="F18" i="3"/>
  <c r="I18" i="3"/>
  <c r="J18" i="3"/>
  <c r="O18" i="3"/>
  <c r="K18" i="3"/>
  <c r="I1067" i="1" l="1"/>
  <c r="I1069" i="1" s="1"/>
  <c r="I1032" i="1"/>
  <c r="R33" i="3"/>
  <c r="R21" i="3"/>
  <c r="R27" i="3"/>
  <c r="R24" i="3"/>
  <c r="H1076" i="1"/>
  <c r="C37" i="3"/>
  <c r="C76" i="3" s="1"/>
  <c r="R18" i="3"/>
  <c r="Q12" i="3"/>
  <c r="Q84" i="3" s="1"/>
  <c r="F12" i="3"/>
  <c r="I12" i="3"/>
  <c r="I84" i="3" s="1"/>
  <c r="H12" i="3"/>
  <c r="H84" i="3" s="1"/>
  <c r="G12" i="3"/>
  <c r="G84" i="3" s="1"/>
  <c r="M12" i="3"/>
  <c r="M84" i="3" s="1"/>
  <c r="J12" i="3"/>
  <c r="J84" i="3" s="1"/>
  <c r="K12" i="3"/>
  <c r="K84" i="3" s="1"/>
  <c r="N12" i="3"/>
  <c r="N84" i="3" s="1"/>
  <c r="O12" i="3"/>
  <c r="O84" i="3" s="1"/>
  <c r="L12" i="3"/>
  <c r="L84" i="3" s="1"/>
  <c r="P12" i="3"/>
  <c r="P84" i="3" s="1"/>
  <c r="D76" i="3"/>
  <c r="R30" i="3"/>
  <c r="C78" i="3" l="1"/>
  <c r="C82" i="3" s="1"/>
  <c r="R12" i="3"/>
  <c r="R84" i="3" s="1"/>
  <c r="N86" i="3"/>
  <c r="L86" i="3"/>
  <c r="K86" i="3"/>
  <c r="P86" i="3"/>
  <c r="J86" i="3"/>
  <c r="Q86" i="3"/>
  <c r="H86" i="3"/>
  <c r="G86" i="3"/>
  <c r="M86" i="3"/>
  <c r="O86" i="3"/>
  <c r="I86" i="3"/>
  <c r="F84" i="3"/>
  <c r="F85" i="3" s="1"/>
  <c r="F78" i="3" s="1"/>
  <c r="F87" i="3" l="1"/>
  <c r="G85" i="3"/>
  <c r="F86" i="3"/>
  <c r="G78" i="3" l="1"/>
  <c r="H85" i="3"/>
  <c r="F88" i="3"/>
  <c r="F89" i="3" s="1"/>
  <c r="H78" i="3" l="1"/>
  <c r="H87" i="3" s="1"/>
  <c r="H88" i="3" s="1"/>
  <c r="H89" i="3" s="1"/>
  <c r="I85" i="3"/>
  <c r="G87" i="3"/>
  <c r="G88" i="3" s="1"/>
  <c r="G89" i="3" s="1"/>
  <c r="I78" i="3" l="1"/>
  <c r="J85" i="3"/>
  <c r="J78" i="3" l="1"/>
  <c r="J87" i="3" s="1"/>
  <c r="J88" i="3" s="1"/>
  <c r="J89" i="3" s="1"/>
  <c r="K85" i="3"/>
  <c r="I87" i="3"/>
  <c r="I88" i="3" s="1"/>
  <c r="I89" i="3" s="1"/>
  <c r="K78" i="3" l="1"/>
  <c r="L85" i="3"/>
  <c r="L78" i="3" l="1"/>
  <c r="L87" i="3" s="1"/>
  <c r="L88" i="3" s="1"/>
  <c r="L89" i="3" s="1"/>
  <c r="M85" i="3"/>
  <c r="K87" i="3"/>
  <c r="K88" i="3" s="1"/>
  <c r="K89" i="3" s="1"/>
  <c r="M78" i="3" l="1"/>
  <c r="N85" i="3"/>
  <c r="N78" i="3" l="1"/>
  <c r="N87" i="3" s="1"/>
  <c r="N88" i="3" s="1"/>
  <c r="N89" i="3" s="1"/>
  <c r="O85" i="3"/>
  <c r="M87" i="3"/>
  <c r="M88" i="3" s="1"/>
  <c r="M89" i="3" s="1"/>
  <c r="O78" i="3" l="1"/>
  <c r="O87" i="3" s="1"/>
  <c r="O88" i="3" s="1"/>
  <c r="O89" i="3" s="1"/>
  <c r="P85" i="3"/>
  <c r="P78" i="3" l="1"/>
  <c r="P87" i="3" s="1"/>
  <c r="P88" i="3" s="1"/>
  <c r="P89" i="3" s="1"/>
  <c r="Q85" i="3"/>
  <c r="Q78" i="3" s="1"/>
  <c r="Q87" i="3" l="1"/>
  <c r="Q88" i="3" s="1"/>
  <c r="Q89" i="3" s="1"/>
  <c r="R78" i="3"/>
</calcChain>
</file>

<file path=xl/sharedStrings.xml><?xml version="1.0" encoding="utf-8"?>
<sst xmlns="http://schemas.openxmlformats.org/spreadsheetml/2006/main" count="2810" uniqueCount="1210">
  <si>
    <t>COMPUTO Y PRESUPUESTO OFICIAL</t>
  </si>
  <si>
    <t>MES BASE: SEPTIEMBRE 2021</t>
  </si>
  <si>
    <t>DISTRITO</t>
  </si>
  <si>
    <t>ESTABLECIMIENTO</t>
  </si>
  <si>
    <t>TIPO DE OBRA</t>
  </si>
  <si>
    <t>FECHA COMPUTO</t>
  </si>
  <si>
    <t>FECHA</t>
  </si>
  <si>
    <t>RUBRO</t>
  </si>
  <si>
    <t>ITEM</t>
  </si>
  <si>
    <t>DESIGNACION DE LAS OBRAS</t>
  </si>
  <si>
    <t>Cómputo</t>
  </si>
  <si>
    <t>Presupuesto</t>
  </si>
  <si>
    <t>%  incidencia</t>
  </si>
  <si>
    <t>Unid.</t>
  </si>
  <si>
    <t>Cant.</t>
  </si>
  <si>
    <t>Precio Unitario</t>
  </si>
  <si>
    <t>Precio Item</t>
  </si>
  <si>
    <t>Precio Rubro</t>
  </si>
  <si>
    <t>1</t>
  </si>
  <si>
    <r>
      <t xml:space="preserve">TRABAJOS PREPARATORIOS </t>
    </r>
    <r>
      <rPr>
        <b/>
        <sz val="8"/>
        <rFont val="Arial"/>
        <family val="2"/>
      </rPr>
      <t>(todas las demoliciones, extracciones y picados contemplan el retiro de la obra)</t>
    </r>
  </si>
  <si>
    <t>RESUMEN</t>
  </si>
  <si>
    <t>1.1</t>
  </si>
  <si>
    <t>Limpieza de terreno y nivelación sin aporte de tierra</t>
  </si>
  <si>
    <t>m2</t>
  </si>
  <si>
    <t>A. DE PRECIOS CIVIL'!A1</t>
  </si>
  <si>
    <t>1.2</t>
  </si>
  <si>
    <t>Cartel de obra</t>
  </si>
  <si>
    <t>1.3</t>
  </si>
  <si>
    <t>Replanteo Planialtimétrico</t>
  </si>
  <si>
    <t>ml</t>
  </si>
  <si>
    <t>1.4</t>
  </si>
  <si>
    <t xml:space="preserve">Demolición de obra completa en forma mecánica </t>
  </si>
  <si>
    <t>2</t>
  </si>
  <si>
    <t>Demolición de obra completa en forma manual</t>
  </si>
  <si>
    <t>3</t>
  </si>
  <si>
    <t xml:space="preserve">Demolición de hormigón/mampostería en forma mecánica </t>
  </si>
  <si>
    <t>4</t>
  </si>
  <si>
    <t>Demolición de hormigón en forma manual</t>
  </si>
  <si>
    <t>m3</t>
  </si>
  <si>
    <t>5</t>
  </si>
  <si>
    <t xml:space="preserve">Demolición de mampostería de ladrillo común en forma manual </t>
  </si>
  <si>
    <t>6</t>
  </si>
  <si>
    <t xml:space="preserve">Demolición de mampostería de ladrillo hueco en forma manual </t>
  </si>
  <si>
    <t>7</t>
  </si>
  <si>
    <t>Extracción y retiro de revestimiento en pared</t>
  </si>
  <si>
    <t>8</t>
  </si>
  <si>
    <t xml:space="preserve">Picado y retiro de revoque </t>
  </si>
  <si>
    <t>9</t>
  </si>
  <si>
    <t xml:space="preserve">Picado y retiro de contrapiso </t>
  </si>
  <si>
    <t>10</t>
  </si>
  <si>
    <t xml:space="preserve">Picado y retiro de piso </t>
  </si>
  <si>
    <t>11</t>
  </si>
  <si>
    <t>Retiro de carpinterias</t>
  </si>
  <si>
    <t>12</t>
  </si>
  <si>
    <t>Retiro de artefactos</t>
  </si>
  <si>
    <t>u</t>
  </si>
  <si>
    <t>13</t>
  </si>
  <si>
    <t xml:space="preserve">Retiro de cañerias de instalaciones existentes </t>
  </si>
  <si>
    <t>14</t>
  </si>
  <si>
    <t xml:space="preserve">Extracción de cubierta de chapa completa </t>
  </si>
  <si>
    <t>15</t>
  </si>
  <si>
    <t xml:space="preserve">Extracción de cubierta de tejas completa </t>
  </si>
  <si>
    <t>16</t>
  </si>
  <si>
    <t>Extracción de chapa (incluye elementos de fijación)</t>
  </si>
  <si>
    <t>17</t>
  </si>
  <si>
    <t>Extracción de tejas/pizarras (incluye elementos de fijación)</t>
  </si>
  <si>
    <t>18</t>
  </si>
  <si>
    <t>Extracción de membrana</t>
  </si>
  <si>
    <t>19</t>
  </si>
  <si>
    <t>Extracción de placas yeso existentes en cielorraso.</t>
  </si>
  <si>
    <t>20</t>
  </si>
  <si>
    <t>Picado de cielorraso de yeso/cal aplicado bajo losa</t>
  </si>
  <si>
    <t>21</t>
  </si>
  <si>
    <t>Extracción de Cielorraso suspendido completo a la cal y/o yeso.</t>
  </si>
  <si>
    <t>22</t>
  </si>
  <si>
    <t>Desmonte aulas modulares (con recupero)</t>
  </si>
  <si>
    <t>23</t>
  </si>
  <si>
    <t>Extracción cerco de alambre</t>
  </si>
  <si>
    <t>1.5</t>
  </si>
  <si>
    <t>Cerco de obra - Panel fenólico de 15 mm y estructura Tirantes de madera 3"x3"</t>
  </si>
  <si>
    <t>Obrador</t>
  </si>
  <si>
    <t>Alquiler de andamios x 6 cuerpos (Flete incorporado)</t>
  </si>
  <si>
    <t>dia</t>
  </si>
  <si>
    <t>1.6</t>
  </si>
  <si>
    <t>Retiro de árbol en forma manual</t>
  </si>
  <si>
    <t>Retiro de árbol en forma mecánica</t>
  </si>
  <si>
    <t>1.7</t>
  </si>
  <si>
    <t>Estudio de suelos (3 perforaciones)</t>
  </si>
  <si>
    <r>
      <t xml:space="preserve">MOVIMIENTO DE SUELO </t>
    </r>
    <r>
      <rPr>
        <b/>
        <sz val="8"/>
        <rFont val="Arial"/>
        <family val="2"/>
      </rPr>
      <t>(todas las excavaciones contemplan carga contenedory/o desparramo en mismo terreno)</t>
    </r>
  </si>
  <si>
    <t>2.1</t>
  </si>
  <si>
    <t>Relleno, nivelación y compactación con suelo seleccionado (compactación mecánica y terminación con vibrador)</t>
  </si>
  <si>
    <t>A. DE PRECIOS CIVIL'!A999</t>
  </si>
  <si>
    <t>Relleno, nivelación y compactación con suelo seleccionado en forma manual</t>
  </si>
  <si>
    <t>Suelo cemento (compactación mecánica y terminación con vibrador)</t>
  </si>
  <si>
    <t>2.2</t>
  </si>
  <si>
    <t>Relleno y nivelación c/ tierra negra en forma mecánica</t>
  </si>
  <si>
    <t>2.3</t>
  </si>
  <si>
    <t>Excavación manual</t>
  </si>
  <si>
    <t>Excavación mecánica</t>
  </si>
  <si>
    <t xml:space="preserve">Excavacion manual para pilotines diam 0,20 /0,30 </t>
  </si>
  <si>
    <t>Excavacion mecánica para pilotines diam 0,20 /0,30</t>
  </si>
  <si>
    <t>2.4</t>
  </si>
  <si>
    <t>Desmonte manual y retiro</t>
  </si>
  <si>
    <t>Desmonte mecánico</t>
  </si>
  <si>
    <t>ESTRUCTURA RESISTENTE</t>
  </si>
  <si>
    <t>3.1</t>
  </si>
  <si>
    <t>ESTRUCTURA H° A°</t>
  </si>
  <si>
    <t>A. DE PRECIOS CIVIL'!A1289</t>
  </si>
  <si>
    <t xml:space="preserve">Cimientos de Hº pobre de cascote </t>
  </si>
  <si>
    <t>Contrapiso bajo plano asiento bases</t>
  </si>
  <si>
    <t xml:space="preserve">Platea de fundación </t>
  </si>
  <si>
    <t>Pilotines</t>
  </si>
  <si>
    <t>Viga de Fundación</t>
  </si>
  <si>
    <t>Zapatas</t>
  </si>
  <si>
    <t>Bases Aisladas</t>
  </si>
  <si>
    <t>Tronco de columnas</t>
  </si>
  <si>
    <t>Columnas</t>
  </si>
  <si>
    <t>Tabiques</t>
  </si>
  <si>
    <t>Vigas</t>
  </si>
  <si>
    <t>Losa llena H°A°</t>
  </si>
  <si>
    <t>Losa cerámica (incluye capa compresión)- Vigueta Simple</t>
  </si>
  <si>
    <t>Losa premold.  p/entrep. Shap 30 (esp. 0,09 m)</t>
  </si>
  <si>
    <t>Losa premold.  p/entrep. Shap 60 (esp. 0,12 m)</t>
  </si>
  <si>
    <t>Losa premold.  p/entrep. Shap 60 (esp. 0,16 m)</t>
  </si>
  <si>
    <t>Escalera</t>
  </si>
  <si>
    <t>Tanque reserva de agua y/o cisterna</t>
  </si>
  <si>
    <t>Encadenados y dinteles</t>
  </si>
  <si>
    <t>Viga canaleta H°A° visto</t>
  </si>
  <si>
    <t>Refuerzos verticales</t>
  </si>
  <si>
    <t>Puente adherente (metal/hormigón)</t>
  </si>
  <si>
    <t>Junta de dilatación losa-losa s/detalle</t>
  </si>
  <si>
    <t>3.2</t>
  </si>
  <si>
    <t>ESTRUCTURA METALICA (incluye antióxido y dos manos de esmalte sintético)</t>
  </si>
  <si>
    <t>A. DE PRECIOS CIVIL'!A2036</t>
  </si>
  <si>
    <t xml:space="preserve">Viga reticulada 20 x 30cm - Cordones 12 mm - diagonales 8 mm </t>
  </si>
  <si>
    <t xml:space="preserve">Viga reticulada 20 x 30cm - Hierro "L" 1"x3/16"- Cordones laterales y superior " L" 3/4"x1/8" </t>
  </si>
  <si>
    <t xml:space="preserve">Viga reticulada 20 x 45 cm - Cordones 16 mm - diagonales 10 mm  </t>
  </si>
  <si>
    <t>Viga reticulada 20 x 45 cm - Hierro "L" 1 1/4"x3/16" - cordones "L" 1"x1/8"</t>
  </si>
  <si>
    <t>Cabriada de acero Luz: 5.00 a 6.00 m</t>
  </si>
  <si>
    <t xml:space="preserve">Columna reticulada 20x20. Cordones 12 mm diag. 8 mm  </t>
  </si>
  <si>
    <t xml:space="preserve">Columna reticulada 25x40 para parabólico. Luz de arco hasta 10 m. Cordones 16 mm, secund. 10 mm  </t>
  </si>
  <si>
    <t xml:space="preserve">Columna reticulada 25x40 para parabólico. Luz de arco entre 10 y 20 m. Cordones 20 mm, secund. 12 mm  </t>
  </si>
  <si>
    <t xml:space="preserve">Perfil Normal Doble T Nº 24  </t>
  </si>
  <si>
    <t>Perfil Normal Doble T Nº 20</t>
  </si>
  <si>
    <t>Perfil Normal Doble T Nº 16</t>
  </si>
  <si>
    <t>Perfil Normal Doble T Nº 14</t>
  </si>
  <si>
    <t>Perfil Normal Doble T Nº 12</t>
  </si>
  <si>
    <t>3.3</t>
  </si>
  <si>
    <t>ESTRUCTURA MADERA (incluye dos manos de barniz)</t>
  </si>
  <si>
    <t>A. DE PRECIOS CIVIL'!A2473</t>
  </si>
  <si>
    <t>Viga madera laminada 3" x 9"</t>
  </si>
  <si>
    <t>Viga madera laminada 3" x 10"</t>
  </si>
  <si>
    <t>Viga madera laminada 3" x 12"</t>
  </si>
  <si>
    <t>Viga madera laminada 4" x 10"</t>
  </si>
  <si>
    <t>Viga madera laminada 4" x 12"</t>
  </si>
  <si>
    <t>Viga madera laminada 4" x 15"</t>
  </si>
  <si>
    <t>ALBAÑILERIA</t>
  </si>
  <si>
    <t>4.1</t>
  </si>
  <si>
    <t>MAMPOSTERIA DE ELEVACIÓN</t>
  </si>
  <si>
    <t>A. DE PRECIOS CIVIL'!A2662</t>
  </si>
  <si>
    <t>Ladrillo común</t>
  </si>
  <si>
    <t>Ladrillos cerámicos portante 18x18x33</t>
  </si>
  <si>
    <t>Ladrillos cerámicos portante 12x18x33</t>
  </si>
  <si>
    <t>Ladrillos cerámicos 18x18x33</t>
  </si>
  <si>
    <t>Ladrillos cerámicos 12x18x33</t>
  </si>
  <si>
    <t>Ladrillos cerámicos 8x18x33</t>
  </si>
  <si>
    <t>Bloques de hormigón simil piedra 20x20x40</t>
  </si>
  <si>
    <t>Mampostería Bloque Std. de Hº Liso 19x19x39</t>
  </si>
  <si>
    <t>Mampostería Bloque Std. de Hº Liso 14x19x39</t>
  </si>
  <si>
    <t>Mampostería Bloque Std. de Hº Liso 9x19x39</t>
  </si>
  <si>
    <t>Ladrillos vistos 0,15 (selección)</t>
  </si>
  <si>
    <t>Ladrillo hueco 12 /hueco 8 c/ cam. Aire y aislación vertical impermeable</t>
  </si>
  <si>
    <t xml:space="preserve">Ladrillo visto selec 15 / hueco 18 c/ cam.  Aire y aislación vertical impermeable </t>
  </si>
  <si>
    <t>Ladrillo visto selec 15 / hueco 12 c/ cam. Aire y aislación vertical impermeable</t>
  </si>
  <si>
    <t>Ladrillo visto selec 15 / hueco 8 c/ cam. Aire y aislación vertical impermeable</t>
  </si>
  <si>
    <t>4.2</t>
  </si>
  <si>
    <t>TABIQUERÍA</t>
  </si>
  <si>
    <t>A. DE PRECIOS CIVIL'!A3166</t>
  </si>
  <si>
    <t>Tabique Simple - Tipo Durlock placa de yeso de 12,5 mm</t>
  </si>
  <si>
    <t>Tabique Simple - Tipo Durlock placa resist humedad (placa verde)</t>
  </si>
  <si>
    <t xml:space="preserve">Tabique Simple - Tipo Durlock con aislación de lana de vidrio Acustiver R -70 mm </t>
  </si>
  <si>
    <t>Ladrillo de vidrio incoloro (ondulado/bastón/cruz) 19x19x8</t>
  </si>
  <si>
    <t>Perfil profilit U-GLASS (tabique simple)</t>
  </si>
  <si>
    <t>4.3</t>
  </si>
  <si>
    <t>AISLACIONES</t>
  </si>
  <si>
    <t>A. DE PRECIOS CIVIL'!A3348</t>
  </si>
  <si>
    <t>Cajón hidrófugo para muro de 0,30 (incluye 2 hiladas de ladrillo común)</t>
  </si>
  <si>
    <t>Cajón hidrófugo para muro de 0,20 (incluye 2 hiladas de ladrillo común)</t>
  </si>
  <si>
    <t>Cajón hidrófugo para muro de 0,15 y 0,10 (incluye 2 hiladas de ladrillo común)</t>
  </si>
  <si>
    <t>Capa aisladora vertical con hidrófugo incorporado</t>
  </si>
  <si>
    <t>Infiltracion de bloqueador hidrostatico en muros macizos con humedad de cimientos. (Incluye picado de revoque y reparacion final de los mismos)</t>
  </si>
  <si>
    <t>4.4</t>
  </si>
  <si>
    <t>REVOQUES</t>
  </si>
  <si>
    <t>A. DE PRECIOS CIVIL'!A3516</t>
  </si>
  <si>
    <t>Azotado de concreto con hidrófugo incorporado</t>
  </si>
  <si>
    <t>Grueso a la cal bajo fino interior</t>
  </si>
  <si>
    <t>Grueso a la cal bajo fino exterior</t>
  </si>
  <si>
    <t xml:space="preserve">Gruesos a la cal bajo fino tipo Iggam/revestimiento plástico </t>
  </si>
  <si>
    <t xml:space="preserve">Grueso reforzado bajo revestimiento cerámico  </t>
  </si>
  <si>
    <t xml:space="preserve">Fino al fieltro interior  </t>
  </si>
  <si>
    <t xml:space="preserve">Fino al fieltro exterior </t>
  </si>
  <si>
    <t>Revoque interior completo a la cal</t>
  </si>
  <si>
    <t>Revoque exterior completo a la cal</t>
  </si>
  <si>
    <t xml:space="preserve">Fino simil piedra peinado tipo Iggam </t>
  </si>
  <si>
    <t>Revoque monocapa (hidrófugo, grueso, fino, color y textura). Tipo Parex Trio Stilo Color.</t>
  </si>
  <si>
    <t>Tomado de junta " ladrillo visto "</t>
  </si>
  <si>
    <t>Cemento alisado a la llana (friso)</t>
  </si>
  <si>
    <t xml:space="preserve">Reparación de Revoques Interiores Completo. </t>
  </si>
  <si>
    <t xml:space="preserve">Reparación de Revoques Exteriores Completo. </t>
  </si>
  <si>
    <t>4.5</t>
  </si>
  <si>
    <t>CONTRAPISOS</t>
  </si>
  <si>
    <t>A. DE PRECIOS CIVIL'!A4018</t>
  </si>
  <si>
    <t>Contrapiso s/ terreno natural espesor: 12 cm</t>
  </si>
  <si>
    <t>Contrap.s/T.N esp: 12 cm (con barrera de vapor: film de polietileno-200 micrones)</t>
  </si>
  <si>
    <t>Contrapiso armado sobre  terreno natural -  esp: 15 cm</t>
  </si>
  <si>
    <t xml:space="preserve">Contrapiso alivianado s/ losa - Arcilla expandida </t>
  </si>
  <si>
    <t>Carpeta de concreto de 2,00 cm bajo piso</t>
  </si>
  <si>
    <t>Carpeta de concreto de 3,00 cm sobre losa de cubierta</t>
  </si>
  <si>
    <t>Junta de dilatación (contrapisos y pisos deportivos)</t>
  </si>
  <si>
    <t>REVESTIMIENTOS</t>
  </si>
  <si>
    <t>5.1</t>
  </si>
  <si>
    <t>Azulejos 15x15 - Tipo San Lorenzo</t>
  </si>
  <si>
    <t>A. DE PRECIOS CIVIL'!A4254</t>
  </si>
  <si>
    <t>Revestimiento cerámico esmaltado. Tipo San Lorenzo Bco 30 x 30</t>
  </si>
  <si>
    <t>Madera machimbrada de cedro 1/2"x4" (incluye listón de terminación L)</t>
  </si>
  <si>
    <t>5.2</t>
  </si>
  <si>
    <t>Revestimiento de escalones en granito reconstituido, incluye Canto vivo pulido y doble ranurado antideslizante en borde libre</t>
  </si>
  <si>
    <t>Revestimiento de contrahuella en granito reconstituido.</t>
  </si>
  <si>
    <t>5.3</t>
  </si>
  <si>
    <t>Revestimiento tipo Durlock, sobre perfil Omega</t>
  </si>
  <si>
    <t>5.4</t>
  </si>
  <si>
    <t>Revestimiento Acústico en fibra de vidrio , sobre estructura metálica</t>
  </si>
  <si>
    <t xml:space="preserve">Revestimiento Acústico en tableros MDF 15mm espesor </t>
  </si>
  <si>
    <t>5.5</t>
  </si>
  <si>
    <t>Perfil protección ángulo 3/4"x3/4"x1/8"</t>
  </si>
  <si>
    <t>Varilla guardacanto en revestimiento de PVC Tipo A-TRIM</t>
  </si>
  <si>
    <t>Varilla guardacanto en revestimiento de Aluminio Tipo A-TRIM</t>
  </si>
  <si>
    <t>Terminación Listón de cedro 1/2"x3"</t>
  </si>
  <si>
    <t>PISOS, ZOCALOS, UMBRALES,SOLIAS Y ALFEIZARES</t>
  </si>
  <si>
    <t>6.1</t>
  </si>
  <si>
    <t>INTERIORES</t>
  </si>
  <si>
    <t>A. DE PRECIOS CIVIL'!A4653</t>
  </si>
  <si>
    <t>Mosaico granitico 40x40 fondo gris</t>
  </si>
  <si>
    <t>Mosaico granitico 30x30 fondo gris</t>
  </si>
  <si>
    <t>Mosaico granitico 20x20/15x15 fondo gris</t>
  </si>
  <si>
    <t>Mosaico granitico 40x40 fondo color</t>
  </si>
  <si>
    <t>Mosaico granitico 30x30 fondo color</t>
  </si>
  <si>
    <t>Mosaico granitico 20x20/15x15 fondo color</t>
  </si>
  <si>
    <t>Mosaico granitico 40x40 fondo blanco</t>
  </si>
  <si>
    <t>Mosaico granitico 30x30 fondo blanco</t>
  </si>
  <si>
    <t>Mosaico granitico 20x20/15x15 fondo blanco</t>
  </si>
  <si>
    <t>Cerámico esmaltado" Alto transito" Dureza IV - incluye carpeta</t>
  </si>
  <si>
    <t>Piso de Goma ranurado esp: 3 mm</t>
  </si>
  <si>
    <t>Entablonado de madera dura - Viraro 1"</t>
  </si>
  <si>
    <t>Entablonado de Eucaliptus Rosado 3/4"</t>
  </si>
  <si>
    <t>Parquet Eucalipto secado en horno- esp: 14 mm</t>
  </si>
  <si>
    <t>Piso flotante esp:8mm</t>
  </si>
  <si>
    <t xml:space="preserve">Porcelanato pulido incluido carpeta </t>
  </si>
  <si>
    <t>Pulido de piso granítico ( a piedra fina y lustrado a plomo)</t>
  </si>
  <si>
    <t>Pulido de piso de madera y encerado</t>
  </si>
  <si>
    <t>Pulido de mosaico granitico (a p/fina)</t>
  </si>
  <si>
    <t>6.2</t>
  </si>
  <si>
    <t>EXTERIORES</t>
  </si>
  <si>
    <t>A. DE PRECIOS CIVIL'!A5274</t>
  </si>
  <si>
    <t>Mosaico de vereda 20x20cm</t>
  </si>
  <si>
    <t>Baldosas graníticas para exterior 40x40cm</t>
  </si>
  <si>
    <t>Piso deportivo completo s/especificaciones</t>
  </si>
  <si>
    <t>Piso cemento color c/endurecedor no metalico (2 Kg/m2), incluye contrapiso de H° Aº elaborado (H-21) con aditivo Sikafloor 3 Quartz Top y fibras de polipropileno -espesor minimo 10 cm (Carpeta alisada a llana mecanica, las juntas se tomaran con Siflaex 1 A Plus, terminado con un sellador de base acuosa y encerada). Previa colocación inferior de un film de polietileno de 200 micrones.</t>
  </si>
  <si>
    <t>Bloques articulados tipo "Blokret/Cespekret" o similar</t>
  </si>
  <si>
    <t>Lajas cemento comprimido 40x40cm</t>
  </si>
  <si>
    <t>Ladrillo común plano</t>
  </si>
  <si>
    <t>Cemento alisado/rodillado (llaneado o rodillado mecanicamente)</t>
  </si>
  <si>
    <t>Pavimento intertrabado de adoquines de hormigón</t>
  </si>
  <si>
    <t>Baldosas canto rodado lavado</t>
  </si>
  <si>
    <t>Cordon H° Aº 7x15</t>
  </si>
  <si>
    <t>6.3</t>
  </si>
  <si>
    <t>ZÓCALOS, UMBRALES, SOLIAS Y ALFEIZARES</t>
  </si>
  <si>
    <t>A. DE PRECIOS CIVIL'!A5642</t>
  </si>
  <si>
    <t>Umbrales y solias granito natural</t>
  </si>
  <si>
    <t>Umbrales y solias granito reconstituido</t>
  </si>
  <si>
    <t xml:space="preserve">Alfeizar de cemento alisado </t>
  </si>
  <si>
    <t xml:space="preserve">Alfeizar de Hº Aº </t>
  </si>
  <si>
    <t>Zócalo granítico fondo gris</t>
  </si>
  <si>
    <t>Zócalo granítico fondo color</t>
  </si>
  <si>
    <t>Zócalo granítico fondo blanco</t>
  </si>
  <si>
    <t>Zócalo de cedro 3" x 3/4"</t>
  </si>
  <si>
    <t>Zócalo acero inoxidable</t>
  </si>
  <si>
    <t>Zócalo cerámico esmaltado</t>
  </si>
  <si>
    <t>Zócalo porcelanato</t>
  </si>
  <si>
    <t>Zócalo Cemento Alisado h:0,15m</t>
  </si>
  <si>
    <t>MARMOLERIA</t>
  </si>
  <si>
    <t xml:space="preserve">Mesada de granito natural  </t>
  </si>
  <si>
    <t>A. DE PRECIOS CIVIL'!A6037</t>
  </si>
  <si>
    <t>Mesada de granito natural sobre estructura de Acero inoxidable</t>
  </si>
  <si>
    <t>Zocalo de granito natural sobre mesada. H: 7 cm</t>
  </si>
  <si>
    <t>Frentin de granito natural bajo mesada. H: 12,5 cm</t>
  </si>
  <si>
    <t>Separador de mingitorio granito natural 2 cm pulido ambas caras</t>
  </si>
  <si>
    <t>Revestimiento de escalones en Granito Natural</t>
  </si>
  <si>
    <t>Revestimiento de contrahuella en Granito Natural</t>
  </si>
  <si>
    <t>Revestimiento de zocalo en escalera rampante en granito natural</t>
  </si>
  <si>
    <t>CUBIERTAS Y TECHADOS</t>
  </si>
  <si>
    <t>8.1</t>
  </si>
  <si>
    <t>CUBIERTAS</t>
  </si>
  <si>
    <t>A. DE PRECIOS CIVIL'!A6304</t>
  </si>
  <si>
    <t>Chapa aluminizada Cincalum Nº 25 sobre estructura de madera vista completa</t>
  </si>
  <si>
    <t>Chapa aluminizada Cincalum Nº 25 sobre estructura de madera s/cepillar</t>
  </si>
  <si>
    <t>Chapa aluminizada Cincalum Nº 25 s/estruct.metálica Perfil C 100x50x15x2 mm (luces hasta 4 m), lana de vidrio con foil de aluminio</t>
  </si>
  <si>
    <t>Chapa aluminizada Cincalum Nº 25 s/estruct.metálica Perfil C 160x60x20x2 mm (luces hasta 6,20 m), lana de vidrio con foil de aluminio</t>
  </si>
  <si>
    <t>Chapa Autoportante Trapezoidal de H°G° - no incluye estructura de apoyo -</t>
  </si>
  <si>
    <t>Teja francesa esmaltada s/estructura de madera vista completa</t>
  </si>
  <si>
    <t>Teja francesa esmaltada s/estructura de madera sin cepillar</t>
  </si>
  <si>
    <t>Teja colonial sobre estructura de madera vista completa</t>
  </si>
  <si>
    <t xml:space="preserve">Teja colonial sobre estructura de madera sin cepillar </t>
  </si>
  <si>
    <t>Cumbrera teja</t>
  </si>
  <si>
    <t>Rep. de cubierta (reemplazo solo de chapa  aluminizada nº 25)</t>
  </si>
  <si>
    <t>Rep. de cubierta (reemplazo de chapas de aluminizadas nº 25 y clavaderas)</t>
  </si>
  <si>
    <t>Rep. de cubierta (reemplazo de chapas aluminizadas nº 25, clavaderas y aislación termica e hidrofuga)</t>
  </si>
  <si>
    <t>Rep. de cubierta (reemplazo de tejas francesas y clavaderas)</t>
  </si>
  <si>
    <t>Rep. de cubierta (reemplazo de tejas francesas, clavaderas y aislacion termica e hidrofuga)</t>
  </si>
  <si>
    <t>Rep. de cubierta (reemplazo de tejas coloniales, clavaderas y aislacion termica e hidrofuga)</t>
  </si>
  <si>
    <t xml:space="preserve">Cubierta de parabolico completo según plano  - Chapa aluminizada Cincalum N° 25- s/ estructura Metálica "Perfil C 120x50x18x2,0mm con presilla de rigidización da ala cada 1,00 m" y aislación termica "Membrana TBA 10 mm " ISOLANT " Doble aluminizada" (Para Luces con apoyo de correas hasta 5,00 m). Maxima separación entre correas 1,00 m.Verific. S/Calculo (Incluye vigas reticuladas y tensores). </t>
  </si>
  <si>
    <t>Sistema PG400, Chapa Galvanizada espesor 0,7mm. Termopanel bajo chapa inyectado en poliuretano de 50mm de espesor, 38kg/m3densidad</t>
  </si>
  <si>
    <t>8.2</t>
  </si>
  <si>
    <t>A. DE PRECIOS CIVIL'!A6926</t>
  </si>
  <si>
    <t>Aislación sobre entablonado b/teja TBA 5 mm (incluye listones de fijación)</t>
  </si>
  <si>
    <t>Aislación sobre entablonado con ruberoide (incluye listones de fijación)</t>
  </si>
  <si>
    <t>Aislación de cubierta de losa bajo contrapiso - barrera de vapor de emulsión asfáltica y planchas de poliestireno expandido de alta densidad - 50mm esp. -</t>
  </si>
  <si>
    <t>8.3</t>
  </si>
  <si>
    <t>MEMBRANAS Y TECHADOS</t>
  </si>
  <si>
    <t>A. DE PRECIOS CIVIL'!A7021</t>
  </si>
  <si>
    <t xml:space="preserve">Membrana asfáltica 4 mm con foil de aluminio pegada en toda la sup (se considera una mano de imprimación)  </t>
  </si>
  <si>
    <t>Membrana geotextil transitable pegada en toda la superficie (se considera una mano de imprimación)</t>
  </si>
  <si>
    <t>Techado impermeable multicapa tipo Rubber Fields (no transitable)</t>
  </si>
  <si>
    <t>Techado acrílico (Se considera 2 manos de imprimación con asfalto líquido y 3 manos de impermeabilizante plástico con fibras, caucho y filtro UV)</t>
  </si>
  <si>
    <t>Membrana flotante 4 mm (folil de aluminio). Se considera una mano de imprimación</t>
  </si>
  <si>
    <t>8.4</t>
  </si>
  <si>
    <t>ZINGUERIA</t>
  </si>
  <si>
    <t>A. DE PRECIOS CIVIL'!A7178</t>
  </si>
  <si>
    <t>Canaleta estándar H°G° Nº 25 (desarrollo 0,33 m)</t>
  </si>
  <si>
    <t>Canaleta tipo cenefa Hº Gº Nº 25 (desarrollo 0,50m)</t>
  </si>
  <si>
    <t>Canaleta embutida H°G° Nº 25 (desarrollo 0,50 m)</t>
  </si>
  <si>
    <t>Cenefa H°G° Nº 25 (desarrollo 0,35 m)</t>
  </si>
  <si>
    <t>Caballete Cumbrera Hº Gº Nº 25 (desarrollo 0,40 m)</t>
  </si>
  <si>
    <t>Babeta de dilatación Hº Gº chapa Nº 25 (desarrollo 0,16)</t>
  </si>
  <si>
    <t>Chapa Claraboya 7 pies</t>
  </si>
  <si>
    <t>Claraboya p/losa 1m x 1m con vidrio armado y malla de seguridad</t>
  </si>
  <si>
    <t>Limatesa chapa Hº Gº  Nº 25 (desarrollo 0,50 m)</t>
  </si>
  <si>
    <t>Limahoya chapa  Hº Gº  Nº 25 (desarrollo 0,50 m)</t>
  </si>
  <si>
    <t>Cupertina chapa HºGº Nº 25 (desarrollo 0,75)</t>
  </si>
  <si>
    <t>Canaletin lateral para teja Hº Gº N° 25</t>
  </si>
  <si>
    <t xml:space="preserve">Capitel con moldura, para desague exterior. Chapa Hº Gº </t>
  </si>
  <si>
    <t>Extractor de aire eolico -  Ø caño 4"- Renov/Aire 795 m3/h</t>
  </si>
  <si>
    <t>Extractor de aire eolico - Ø caño 8"- Renov/Aire 1999 m3/h</t>
  </si>
  <si>
    <t>Extractor de aire eolico - Ø caño 16"- Renov/Aire 5026 m3/h</t>
  </si>
  <si>
    <t>Extractor de aire eolico - Ø caño 24"- Renov/Aire 8620 m3/h</t>
  </si>
  <si>
    <t>CIELORRASOS</t>
  </si>
  <si>
    <t>9.1</t>
  </si>
  <si>
    <t>APLICADOS</t>
  </si>
  <si>
    <t>A. DE PRECIOS CIVIL'!A7699</t>
  </si>
  <si>
    <t xml:space="preserve">Yeso aplicado bajo losa </t>
  </si>
  <si>
    <t>A la cal aplicado bajo Losa</t>
  </si>
  <si>
    <t>9.2</t>
  </si>
  <si>
    <t>SUSPENDIDOS</t>
  </si>
  <si>
    <t>A. DE PRECIOS CIVIL'!A7763</t>
  </si>
  <si>
    <t>Yeso suspendido</t>
  </si>
  <si>
    <t>A la cal suspendido</t>
  </si>
  <si>
    <t>Madera machimbrada</t>
  </si>
  <si>
    <t xml:space="preserve">Placas desmontables aislantes sobre estructura de perfiles galvanizados </t>
  </si>
  <si>
    <t>Tipo Durlock con placa de roca de yeso junta tomada</t>
  </si>
  <si>
    <t xml:space="preserve">Tipo Durlock con placa de roca de yeso resistente a la humedad </t>
  </si>
  <si>
    <t>Tipo Durlock desmontable placa texturada 606x606</t>
  </si>
  <si>
    <t>Vainilla de aluminio tipo Phonex c/aislación de lana de vidrio. 38 mm</t>
  </si>
  <si>
    <t>Vainilla de PVC 20 cm</t>
  </si>
  <si>
    <t>M.D.F (12mm espesor) sobre estrctura de madera</t>
  </si>
  <si>
    <t>CARPINTERIAS Y MOBILIARIO (incluye colocación)</t>
  </si>
  <si>
    <t>10.1</t>
  </si>
  <si>
    <t>CHAPA DOBLADA Y HERRERIA</t>
  </si>
  <si>
    <t>A. DE PRECIOS CIVIL'!A8110</t>
  </si>
  <si>
    <t>Reja de hierro red-cuad 1/2" c/12 cm- planchuela de 11/4"x 3/16"</t>
  </si>
  <si>
    <t>Protector c/malla A° G° electrosoldada "Q 216" y marco de perfiles L, T y planchuela</t>
  </si>
  <si>
    <t>Protector c/malla de metal desplegado industrial y marco de perfiles L, T y planchuela</t>
  </si>
  <si>
    <t>Reja fija de protección  planchuelas galvanizadas 60x132mm tipo TDL vision</t>
  </si>
  <si>
    <t>Porton de 2 Hoja con metal desplegado industrial (Estructura perfil L 2" x1/4" y T 2"x1/4")</t>
  </si>
  <si>
    <t>Porton de 2 Hoja con paños ciegos de chapa Nº 18 - Marco perfil L 2x1/4" - Bastidor de hoja caño estructural 50x50 mm</t>
  </si>
  <si>
    <t>PUERTAS (Marco chapa bwg 16 Hoja 18)</t>
  </si>
  <si>
    <t>Tipo PH Puerta ciega.</t>
  </si>
  <si>
    <t>Tipo PH puerta c/visor</t>
  </si>
  <si>
    <t xml:space="preserve">Tipo PH puerta con visor y paño fijo </t>
  </si>
  <si>
    <t>Tipo PH puerta c/ vidrio repartido</t>
  </si>
  <si>
    <t>VENTANAS (Marco chapa bwg 16 Hoja 18 )</t>
  </si>
  <si>
    <t>Tipo VH 2 hojas de abrir o corredizas</t>
  </si>
  <si>
    <t>Tipo VH 2 hojas de abrir/corredizas y paño fijo</t>
  </si>
  <si>
    <t>Tipo VH 2 hojas abrir/corredizas con vidrio repartido</t>
  </si>
  <si>
    <t>Tipo VH banderola a simplón</t>
  </si>
  <si>
    <t>Tipo VH banderola con brazo de empuje</t>
  </si>
  <si>
    <t>Tipo VH paños fijos</t>
  </si>
  <si>
    <t>VENTANAS (Marco y Hojas perfiles Hº )</t>
  </si>
  <si>
    <t>Tipo VHº 2 hojas de abrir</t>
  </si>
  <si>
    <t xml:space="preserve">Tipo VHº 2 hojas de abrir y paño fijo </t>
  </si>
  <si>
    <t>Tipo VHº 2 hojas abrir con vidrio repartido</t>
  </si>
  <si>
    <t>Tipo VHº banderola a simplón</t>
  </si>
  <si>
    <t>Tipo VHº banderola con brazo de empuje</t>
  </si>
  <si>
    <t>Tipo VHº paños fijos</t>
  </si>
  <si>
    <t>10.2</t>
  </si>
  <si>
    <t>CARPINTERIA  DE ALUMINIO</t>
  </si>
  <si>
    <t>A. DE PRECIOS CIVIL'!A8807</t>
  </si>
  <si>
    <t xml:space="preserve">PUERTAS Marco y hoja aluminio prepintado </t>
  </si>
  <si>
    <t>Tipo PA puerta ciega</t>
  </si>
  <si>
    <t>Tipo PA puerta c/visor</t>
  </si>
  <si>
    <t xml:space="preserve">Tipo PA puerta ciega con paño fijo  </t>
  </si>
  <si>
    <t>Tipo PA puerta c/vidrio repartido</t>
  </si>
  <si>
    <t xml:space="preserve">VENTANAS Marco y hoja aluminio prepintado </t>
  </si>
  <si>
    <t>Tipo VA 2 hojas de abrir/corredizas</t>
  </si>
  <si>
    <t>Tipo VA 2 hojas de abrir/corredizas y paño fijo</t>
  </si>
  <si>
    <t xml:space="preserve">Tipo VA 2 hojas de abrir/corredizas y vidrio repartido </t>
  </si>
  <si>
    <t>Tipo VA banderola a simplón</t>
  </si>
  <si>
    <t>Tipo VA banderola con brazo de empuje</t>
  </si>
  <si>
    <t>Tipo VA paños fijos</t>
  </si>
  <si>
    <t>Tipo VA hoja tipo guillotina</t>
  </si>
  <si>
    <t>10.3</t>
  </si>
  <si>
    <t>CARPINTERIA  DE PVC</t>
  </si>
  <si>
    <t>A. DE PRECIOS CIVIL'!A9155</t>
  </si>
  <si>
    <t>PUERTAS Marco y hoja PVC</t>
  </si>
  <si>
    <t>Tipo PP puerta ciega</t>
  </si>
  <si>
    <t>Tipo PP puerta c/visor</t>
  </si>
  <si>
    <t xml:space="preserve">Tipo PP puerta ciega con paño fijo  </t>
  </si>
  <si>
    <t>VENTANAS Marco y hoja PVC</t>
  </si>
  <si>
    <t>Tipo VP 2 hojas de abrir/corredizas</t>
  </si>
  <si>
    <t>Tipo VP 2 hojas de abrir/corredizas y paño fijo</t>
  </si>
  <si>
    <t>Tipo VP banderola con brazo de empuje</t>
  </si>
  <si>
    <t>Tipo VP paños fijos</t>
  </si>
  <si>
    <t>10.4</t>
  </si>
  <si>
    <t xml:space="preserve">CARPINTERIA MADERA                    </t>
  </si>
  <si>
    <t>A. DE PRECIOS CIVIL'!A9377</t>
  </si>
  <si>
    <t>PUERTAS Marcos y Hojas  de Madera de Cedro</t>
  </si>
  <si>
    <t>Tipo PM puerta placa ciega</t>
  </si>
  <si>
    <t xml:space="preserve">Tipo PM puerta placa c/visor </t>
  </si>
  <si>
    <t>Tipo PM puerta placa con visor y paño fijo</t>
  </si>
  <si>
    <t>Tipo PM puerta c/vidrio repartido</t>
  </si>
  <si>
    <t>Tipo PB puerta sanitarios - madera machimbrada</t>
  </si>
  <si>
    <t>VENTANAS Marcos y Hojas  de Madera de Cedro</t>
  </si>
  <si>
    <t xml:space="preserve">Tipo VM 2 hojas de abrir /corredizas </t>
  </si>
  <si>
    <t xml:space="preserve">Tipo VM 2 hojas de abrir/corredizas paño fijo </t>
  </si>
  <si>
    <t xml:space="preserve">Tipo VM 2 hojas de abrir/corredizas y vidrio repartido </t>
  </si>
  <si>
    <t>Tipo VM banderola a simplon</t>
  </si>
  <si>
    <t>Tipo VM banderola con brazo de empuje</t>
  </si>
  <si>
    <t>Tipo VM paños fijos</t>
  </si>
  <si>
    <t>10.5</t>
  </si>
  <si>
    <t xml:space="preserve">CARPINTERIA COMBINADA                  </t>
  </si>
  <si>
    <t>A. DE PRECIOS CIVIL'!A9724</t>
  </si>
  <si>
    <t>PUERTAS (Marco chapa bwg 16 y Hojas Madera Cedro)</t>
  </si>
  <si>
    <t>Tipo PC puerta placa ciega</t>
  </si>
  <si>
    <t>Tipo PC puerta placa c/visor</t>
  </si>
  <si>
    <t xml:space="preserve">Tipo PC puerta placa con visor y paño fijo </t>
  </si>
  <si>
    <t>Tipo PC puerta ciega corrediza (embutir)</t>
  </si>
  <si>
    <t>VENTANAS (Marcos chapa bwg 16 y Hojas  de Madera de Cedro)</t>
  </si>
  <si>
    <t xml:space="preserve">Tipo VC 2 hojas de abrir/corredizas </t>
  </si>
  <si>
    <t xml:space="preserve">Tipo VC 2 hojas de abrir/corredizas y paño fijo </t>
  </si>
  <si>
    <t xml:space="preserve">Tipo VC 2 hojas de abrir/corredizas y vidrio repartido </t>
  </si>
  <si>
    <t>Tipo VC banderola a simplon</t>
  </si>
  <si>
    <t>Tipo VC banderola con brazo de empuje</t>
  </si>
  <si>
    <t>Tipo VC paños fijos</t>
  </si>
  <si>
    <t>PUERTAS (Marco chapa bwg 16 y Hojas Madera Pino)</t>
  </si>
  <si>
    <t>Tipo PCP puerta placa ciega</t>
  </si>
  <si>
    <t>Tipo PCP puerta placa c/visor</t>
  </si>
  <si>
    <t xml:space="preserve">Tipo PCP puerta placa c/visor y paño fijo </t>
  </si>
  <si>
    <t>Tipo PCP puerta ciega corrediza (embutir)</t>
  </si>
  <si>
    <t xml:space="preserve">TABIQUES SANITARIOS ( MDF 25mm enchapado en melamina y herrajes aluminio fundición) </t>
  </si>
  <si>
    <t>Tabique módulo sanitario base MDF 25mm enchapada en laminado melamínico</t>
  </si>
  <si>
    <t>Puerta módulo sanitario base MDF 25mm enchapada en laminado melamínico</t>
  </si>
  <si>
    <t>10.6</t>
  </si>
  <si>
    <t>HERRAJES ESPECIALES</t>
  </si>
  <si>
    <t>A. DE PRECIOS CIVIL'!A10230</t>
  </si>
  <si>
    <t>Sistema de cerradura antipánico p/hoja simple</t>
  </si>
  <si>
    <t>nº</t>
  </si>
  <si>
    <t>Sistema de cerradura antipánico p/hoja doble</t>
  </si>
  <si>
    <t>Cerradura c/indicador libre- ocupado (para reposición)</t>
  </si>
  <si>
    <t>10.7</t>
  </si>
  <si>
    <t>MOBILIARIO</t>
  </si>
  <si>
    <t>A. DE PRECIOS CIVIL'!A10325</t>
  </si>
  <si>
    <t>Perchero de madera de cedro 1"x 1,20 m cep. Y barnizado c/ 6 perchas dobles Bce Platil</t>
  </si>
  <si>
    <t>n°</t>
  </si>
  <si>
    <t xml:space="preserve">Pizarron 1,22 x 2,75 m </t>
  </si>
  <si>
    <t>Guardasilla de madera semi dura H:10 cm x 3/4"</t>
  </si>
  <si>
    <t>Frente de placard enchapado en pino (incluye estantes y cajoneras)</t>
  </si>
  <si>
    <t>Frente de placard enchapado en cedro (incluye estantes y cajoneras)</t>
  </si>
  <si>
    <t xml:space="preserve">Frente bajo mesada con estantes y puertas en aglomerado enchapado en melamina. </t>
  </si>
  <si>
    <t>Alacena con estantes y puertas en aglomerado enchapado en melamina</t>
  </si>
  <si>
    <t xml:space="preserve">Frente bajo mesada/ventana: puertas ciegas y estantes de aglomerado enchapados en cedro </t>
  </si>
  <si>
    <t>Alacena con estantes y puertas en aglomerado enchapado en cedro</t>
  </si>
  <si>
    <t>Estantes de aglomerado enchapado en melamina, montados sobre ménsulas ml/estante de 0,40</t>
  </si>
  <si>
    <t>Tabla de madera dura esp. 2" (incluye barniz)</t>
  </si>
  <si>
    <t>Estantes de Acero inoxidable con estructura de tubo cuadrado 40x40x1,25mm y cuerpo de tubo sección circular 25x25x1,25mm</t>
  </si>
  <si>
    <t>Mueble de guardado de Acero inoxidable con estructura de tubo cuadrado 40x40x1,25mm y cuerpo de tubo sección circular 25x25x1,25mm</t>
  </si>
  <si>
    <t>INSTALACION ELECTRICA (artefactos nuevos incluyen colocación)</t>
  </si>
  <si>
    <t>11.1</t>
  </si>
  <si>
    <t>PILAR MEDIDOR</t>
  </si>
  <si>
    <t>A.P. ELECTRICIDAD'!A4</t>
  </si>
  <si>
    <t>Medidor monofásico con pilar de mampostería reglamentario completo</t>
  </si>
  <si>
    <t>Medidor trifásico con pilar de mampostería reglamentario completo c/ seccionador bajo carga</t>
  </si>
  <si>
    <t>11.2</t>
  </si>
  <si>
    <t>FUERZA MOTRIZ</t>
  </si>
  <si>
    <t>A.P. ELECTRICIDAD'!A82</t>
  </si>
  <si>
    <t>Tablero cisterna completo con automático de tanque</t>
  </si>
  <si>
    <t>Tablero de bomberos</t>
  </si>
  <si>
    <t>Tablero planta de tratamiento de efluentes cloacales</t>
  </si>
  <si>
    <t>Tablero pozo de bombeo cloacal</t>
  </si>
  <si>
    <t>Tablero bomba sumergible de pozo de explotación</t>
  </si>
  <si>
    <t>11.3</t>
  </si>
  <si>
    <t>BAJA TENSION</t>
  </si>
  <si>
    <t>A.P. ELECTRICIDAD'!A278</t>
  </si>
  <si>
    <t>Tablero Metalico 10 Bocas P/embutir. IP 20</t>
  </si>
  <si>
    <t>Tablero Metalico 20 Bocas P/embutir. IP 20</t>
  </si>
  <si>
    <t>Tablero Metalico 40 Bocas P/embutir. IP 20</t>
  </si>
  <si>
    <t>Tablero Metalico 80 Bocas P/embutir. IP 20</t>
  </si>
  <si>
    <t>Tablero Metalico 10 Bocas Estanco. - IP 54</t>
  </si>
  <si>
    <t>Tablero Metalico 20 Bocas Estanco - IP 54</t>
  </si>
  <si>
    <t>Tablero Metalico 36 Bocas  Estanco - IP 54</t>
  </si>
  <si>
    <t>Tablero Metalico 72 Bocas  Estanco - IP 54</t>
  </si>
  <si>
    <t>Tablero Metalico 108 Bocas  Estanco - IP 54</t>
  </si>
  <si>
    <t>Instrumentos de medición</t>
  </si>
  <si>
    <t>gl</t>
  </si>
  <si>
    <t>Interruptor a tecla 6A unipolar</t>
  </si>
  <si>
    <t>Interruptor Termomagnético 1X6/10/16A</t>
  </si>
  <si>
    <t>Interruptor Termomagnético 2X6A</t>
  </si>
  <si>
    <t>Interruptor Termomagnético 2X10/25 A</t>
  </si>
  <si>
    <t>Interruptor Termomagnético 2X32 A</t>
  </si>
  <si>
    <t>Interruptor Termomagnético 4X16/25A</t>
  </si>
  <si>
    <t>Interruptor Termomagnético 4X32/40A</t>
  </si>
  <si>
    <t>Interruptor Termomagnético 4X63A</t>
  </si>
  <si>
    <t>Interruptor Termomagnético 4X80A</t>
  </si>
  <si>
    <t>Interruptor Termomagnético 4X100A</t>
  </si>
  <si>
    <t>Interruptor Termomagnético 4X160A NS 160 N</t>
  </si>
  <si>
    <t>Interruptor Termomagnético 4X200A NS 200 N c/ regule térmico</t>
  </si>
  <si>
    <t>Interruptor Termomagnético 4X250A NS 250 N c/ regule térmico</t>
  </si>
  <si>
    <t>24</t>
  </si>
  <si>
    <t>Interruptor automático diferencial bipolar 2x25 A 30 mA</t>
  </si>
  <si>
    <t>25</t>
  </si>
  <si>
    <t>Interruptor automático diferencial bipolar 2x40 A 30 mA</t>
  </si>
  <si>
    <t>26</t>
  </si>
  <si>
    <t>Interruptor automático diferencial bipolar 2x32 A 300 mA</t>
  </si>
  <si>
    <t>27</t>
  </si>
  <si>
    <t>Interruptor automático diferencial bipolar superinmunizado 2x25 A 30 mA</t>
  </si>
  <si>
    <t>28</t>
  </si>
  <si>
    <t>Interruptor automático diferencial bipolar superinmunizado 2x40 A 30 mA</t>
  </si>
  <si>
    <t>29</t>
  </si>
  <si>
    <t>Interruptor automático diferencial tetrapolar 4x25 A 30 mA</t>
  </si>
  <si>
    <t>30</t>
  </si>
  <si>
    <t>Interruptor automático diferencial tetrapolar 4x40/63 A 30 mA</t>
  </si>
  <si>
    <t>31</t>
  </si>
  <si>
    <t>Interruptor automático diferencial tetrapolar 4x16 A 300 mA</t>
  </si>
  <si>
    <t>32</t>
  </si>
  <si>
    <t>Interruptor automático diferencial tetrapolar 4x25 A 300 mA</t>
  </si>
  <si>
    <t>33</t>
  </si>
  <si>
    <t>Interruptor automático diferencial tetrapolar 4x40 A 300 mA</t>
  </si>
  <si>
    <t>34</t>
  </si>
  <si>
    <t>Interruptor automático diferencial tetrapolar 4x63 A 300 mA</t>
  </si>
  <si>
    <t>35</t>
  </si>
  <si>
    <t>Interruptor automático diferencial tetrapolar 4x80 A 300 mA</t>
  </si>
  <si>
    <t>36</t>
  </si>
  <si>
    <t>Interruptor automático diferencial tetrapolar 4x100 A 300 mA</t>
  </si>
  <si>
    <t>37</t>
  </si>
  <si>
    <t>Guardamotor hasta 15 A 3 polos</t>
  </si>
  <si>
    <t>38</t>
  </si>
  <si>
    <t xml:space="preserve">Conductor envainado 2 x 0,5 mm2 con caño de PVC 3,2 Ø 40 mm </t>
  </si>
  <si>
    <t>39</t>
  </si>
  <si>
    <t xml:space="preserve">Conductor envainado 2 x 4 mm2 con caño de PVC 3,2 Ø 40 mm </t>
  </si>
  <si>
    <t>40</t>
  </si>
  <si>
    <t xml:space="preserve">Conductor subterráneo 2 x 2,5 mm2 con caño de PVC 3,2 Ø 40 mm </t>
  </si>
  <si>
    <t>41</t>
  </si>
  <si>
    <t xml:space="preserve">Conductor subterráneo 2 x 6 mm2 con caño de PVC 3,2 Ø 40 mm </t>
  </si>
  <si>
    <t>42</t>
  </si>
  <si>
    <t xml:space="preserve">Conductor subterráneo 3 x 2,5 mm2 con caño de PVC 3,2 Ø 40 mm </t>
  </si>
  <si>
    <t>43</t>
  </si>
  <si>
    <t xml:space="preserve">Conductor subterráneo 3 x 4 mm2 con caño de PVC 3,2 Ø 40 mm </t>
  </si>
  <si>
    <t>44</t>
  </si>
  <si>
    <t xml:space="preserve">Conductor subterráneo 3 x 25 + 1 x 16 mm2 con caño de PVC 3,2 Ø 40 mm </t>
  </si>
  <si>
    <t>45</t>
  </si>
  <si>
    <t xml:space="preserve">Conductor subterráneo tetrafilar 3 x 35+1 x 16 mm2con caño de PVC 3,2 Ø 63 mm </t>
  </si>
  <si>
    <t>46</t>
  </si>
  <si>
    <t xml:space="preserve">Conductor subterráneo tetrafilar 3 x 50+1 x 25 mm2con caño de PVC 3,2 Ø 63 mm </t>
  </si>
  <si>
    <t>47</t>
  </si>
  <si>
    <t xml:space="preserve">Conductor subterráneo tetrafilar 4 x 2,5 mm2 con caño de PVC 3,2 Ø 40 mm </t>
  </si>
  <si>
    <t>48</t>
  </si>
  <si>
    <t xml:space="preserve">Conductor subterráneo tetrafilar 4 x 4 mm2 con caño de PVC 3,2 Ø 40 mm </t>
  </si>
  <si>
    <t>49</t>
  </si>
  <si>
    <t xml:space="preserve">Conductor subterráneo tetrafilar 4 x 6 mm2 con caño de PVC 3,2 Ø 40 mm </t>
  </si>
  <si>
    <t>50</t>
  </si>
  <si>
    <t xml:space="preserve">Conductor subterráneo tetrafilar 4 x 10 mm2 con caño de PVC 3,2 Ø 63 mm </t>
  </si>
  <si>
    <t>51</t>
  </si>
  <si>
    <t xml:space="preserve">Conductor subterraneo tetrafilar 4 x 16 mm2 con caño de PVC 3,2 Ø 63 mm </t>
  </si>
  <si>
    <t>52</t>
  </si>
  <si>
    <t>Bocas - luminación nuevos a instalar (incluye línea de alimentación)</t>
  </si>
  <si>
    <t>53</t>
  </si>
  <si>
    <t>Bocas - Tomas nuevos a instalar (incluye línea de alimentación)</t>
  </si>
  <si>
    <t>54</t>
  </si>
  <si>
    <t>Bocas - Iluminación/Tomas a recablear</t>
  </si>
  <si>
    <t>55</t>
  </si>
  <si>
    <t>Bocas - Tomas nuevos a instalar p/ servicio contra incendio</t>
  </si>
  <si>
    <t>56</t>
  </si>
  <si>
    <t>Linea de alimentación de Fe - Conductor 2x2,5+PE</t>
  </si>
  <si>
    <t>57</t>
  </si>
  <si>
    <t>Linea de alimentación de Fe - Conductor 2x4+PE</t>
  </si>
  <si>
    <t>58</t>
  </si>
  <si>
    <t>Linea de alimentación de Fe - Conductor 2x6+PE</t>
  </si>
  <si>
    <t>59</t>
  </si>
  <si>
    <t>Linea de alimentación de Fe - Conductor 3x25+1x16+PE</t>
  </si>
  <si>
    <t>60</t>
  </si>
  <si>
    <t>Linea de alimentación de Fe - Conductor 4x4+PE</t>
  </si>
  <si>
    <t>61</t>
  </si>
  <si>
    <t>Linea de alimentación de Fe - Conductor 4x6+PE</t>
  </si>
  <si>
    <t>62</t>
  </si>
  <si>
    <t>Linea de alimentación de Fe - Conductor 4x10+PE</t>
  </si>
  <si>
    <t>63</t>
  </si>
  <si>
    <t>Linea de alimentación de Fe - Conductor 4x16+PE</t>
  </si>
  <si>
    <t>64</t>
  </si>
  <si>
    <t>Linea de alimentación de Fe - Conductor 4x25+PE</t>
  </si>
  <si>
    <t>65</t>
  </si>
  <si>
    <t>Bandeja Portacables 300mm (incluye accesorios, piezas y fijaciones)</t>
  </si>
  <si>
    <t>66</t>
  </si>
  <si>
    <t>Bandeja Portacables 200mm (incluye accesorios, piezas y fijaciones)</t>
  </si>
  <si>
    <t>67</t>
  </si>
  <si>
    <t>Puesta a tierra completa</t>
  </si>
  <si>
    <t>11.4</t>
  </si>
  <si>
    <t>MUY BAJA TENSION</t>
  </si>
  <si>
    <t>A.P. ELECTRICIDAD'!A2609</t>
  </si>
  <si>
    <t>Puesto de informática</t>
  </si>
  <si>
    <t>Rack 6 módulos con puerta de vidrio y cerradura</t>
  </si>
  <si>
    <t>Boca para telefonía</t>
  </si>
  <si>
    <t>Central telefónica 2 entradas 12 internos</t>
  </si>
  <si>
    <t>Teléfono terminal</t>
  </si>
  <si>
    <t>Parlante 4" con gabinete</t>
  </si>
  <si>
    <t>Portero eléctrico con un teléfono</t>
  </si>
  <si>
    <t>11.5</t>
  </si>
  <si>
    <t>ARTEFACTOS</t>
  </si>
  <si>
    <t>A.P. ELECTRICIDAD'!A2853</t>
  </si>
  <si>
    <t>Equipo Fluorescente armado completo 1x36W c/louver p/ embutir.Tipo F1</t>
  </si>
  <si>
    <t>Equipo Fluorescente armado completo 2x36W c/louver p/ embutir. Tipo F2</t>
  </si>
  <si>
    <t>Equipo Fluorescente armado completo 3x36W c/louver p/ embutir. Tipo F3</t>
  </si>
  <si>
    <t>Equipo Fluorescente armado completo 1x36W c/louver de aplicar a cielorraso. Tipo F4</t>
  </si>
  <si>
    <t>Equipo Fluorescente armado completo 2x36W c/louver de aplicar en cielorraso. Tipo F5</t>
  </si>
  <si>
    <t>Equipo fluorescente armado completo 3x36 W c/louver de aplicar a cielorraso Tipo F6</t>
  </si>
  <si>
    <t>Equipo Fluorescente armado completo 2x36W con louver y doble barral. Tipo F7</t>
  </si>
  <si>
    <t>Equipo Fluorescente armado completo 3x36W con louver y doble barral. Tipo F8</t>
  </si>
  <si>
    <t>Equipo Fluorescente armado completo 3x36W con louver de embutir parabolico p/ computación. Tipo F9</t>
  </si>
  <si>
    <t>Equipo Fluorescente armado completo 3x36W con louver de aplicar parabolico p/ computación Tipo F10</t>
  </si>
  <si>
    <t>Equipo Fluorescente armado completo 1x36W estanco IP65 Tipo E1</t>
  </si>
  <si>
    <t>Equipo Fluorescente armado completo 2x36W estanco IP65 Tipo E2</t>
  </si>
  <si>
    <t>Pantalla industrial c/ equipo y rejilla y lámpara MH 250 W Tipo I1</t>
  </si>
  <si>
    <t>Luminaria para embutir en cielorraso con vidrio templado resistente y serigrafiado. Lampara MH 150W. Tipo I2</t>
  </si>
  <si>
    <t>Artefacto para exterior con MHº 250W Tipo B</t>
  </si>
  <si>
    <t>Aplique tortuga ovalada 280 mm fundic. Al  1x13 W tipo O</t>
  </si>
  <si>
    <t>Aplique tortuga diam 300 mm fundic. Al  2x18 W tipo T</t>
  </si>
  <si>
    <t>Aplique haz sup. concentrado e inf. difuso, lámpara MH 150 W Tipo H</t>
  </si>
  <si>
    <t>Aplique Tubo Fluorecente compacto de 1x11W C/instal. Tipo A1</t>
  </si>
  <si>
    <t>Aplique Tubo Fluorecente compacto de 2x11W C/instal. Tipo A2</t>
  </si>
  <si>
    <t>Proyector P1 con equipo con lamp. 150W (Lumenac Max 1150 EL)</t>
  </si>
  <si>
    <t>Proyector P2 con equipo con lamp. 250W (Lumenac Max 2250 EL)</t>
  </si>
  <si>
    <t>Proyector P3 con equipo con lamp. 400W (Lumenac Max 2400 EL)</t>
  </si>
  <si>
    <t>Artefacto LED cua/red de aplicar 200mm 18W 800lm. Tipo L1</t>
  </si>
  <si>
    <t>Artefacto LED cua/red de aplicar 600mm 48W 2000lm. Tipo L2</t>
  </si>
  <si>
    <t>Artefacto LED rectangular de aplicar 300x600mm 36W 3000lm. Tipo L3</t>
  </si>
  <si>
    <t>Artefacto LED cua/red de aplicar 300mm 24W. Tipo L4</t>
  </si>
  <si>
    <t>Artefacto LED cua/red 600mm 56W 5000lm. Tipo L5</t>
  </si>
  <si>
    <t>Kit de emergencia para artefacto tipo panel LED (12 a 60W)</t>
  </si>
  <si>
    <t>Reflector LED 30W 250lm. Tipo R3</t>
  </si>
  <si>
    <t>Reflector LED 50W 450lm. Tipo R5</t>
  </si>
  <si>
    <t>Reflector LED 240W 20000lm. Tipo R20 (tipo alumbrado público)</t>
  </si>
  <si>
    <t>Ventilador de pared de tres palas diam. 0,45, motor reforzado c/ rejilla de protección</t>
  </si>
  <si>
    <t>Ventilador de pared de tres palas diam. 0,80, motor reforzado c/ rejilla de protección</t>
  </si>
  <si>
    <t>Campana de recreo 12 V Ø 0,15</t>
  </si>
  <si>
    <t>Timbre</t>
  </si>
  <si>
    <t>Porta cable tipo periscopio de chapa</t>
  </si>
  <si>
    <t>Luz de emergencia 20 W autonomia 5 hs</t>
  </si>
  <si>
    <t>Luz de emergencia 20 W autonomia 5 hs indicador de salida / salida emergencia</t>
  </si>
  <si>
    <t>Extractor de aire caudal 700m3/h, de pared. Tipo EC</t>
  </si>
  <si>
    <t>Extractor de aire caudal 1600m3/h tipo industrial 1/2 HP. Tipo ET</t>
  </si>
  <si>
    <t>Extractor de aire caudal 190m3/h, para baño. Tipo EB</t>
  </si>
  <si>
    <t>Artefacto lumínico acústico para baño discapacitados. Tipo LA</t>
  </si>
  <si>
    <t>Célula fotoeléctrica 10A. Tipo CE</t>
  </si>
  <si>
    <t>Heladera con Freezer - 347lts</t>
  </si>
  <si>
    <t>Heladera 470lts con Freezer 156 lts  en A°I° 2 puertas</t>
  </si>
  <si>
    <t>Freezer 202 lts</t>
  </si>
  <si>
    <t>Heladera A°I° 4 puertas</t>
  </si>
  <si>
    <t>Anafe eléctrico A°I° 4 hornallas (60cmx60cmx12cm)  6kw/h</t>
  </si>
  <si>
    <t>Cocina industrial A°I° eléctrica trifásica 4 discos (75x75x86cm)</t>
  </si>
  <si>
    <t>Cocina industrial A°I° eléctrica trifásica 6 discos (110x75x86cm)</t>
  </si>
  <si>
    <t>Generador eléctrico a gas</t>
  </si>
  <si>
    <t>Colocación de artefactos</t>
  </si>
  <si>
    <t>INSTALACION SANITARIA (artefactos nuevos incluyen colocación)</t>
  </si>
  <si>
    <t>12.1</t>
  </si>
  <si>
    <t>DESAGÜES CLOACALES</t>
  </si>
  <si>
    <t>A.P. SANITARIAS'!A4</t>
  </si>
  <si>
    <t>Pozo absorbente 13 m3</t>
  </si>
  <si>
    <t>Lecho Nitrificante</t>
  </si>
  <si>
    <t>Extensión de red cloacal</t>
  </si>
  <si>
    <t>Cañería cloacal PVC 3,2 Ø 0,040</t>
  </si>
  <si>
    <t>Cañería cloacal PVC 3,2 Ø 0,050</t>
  </si>
  <si>
    <t>Cañería cloacal PVC 3,2 Ø 0,063</t>
  </si>
  <si>
    <t xml:space="preserve">Cañería cloacal PVC 3,2 Ø 0,110 </t>
  </si>
  <si>
    <t>Cañería cloacal PVC 3,2 Ø 0,160</t>
  </si>
  <si>
    <t>Piezas y accesorios PVC 3,2</t>
  </si>
  <si>
    <t>Cámara de inspección 0,60 x 0,60 doble cierre hermético</t>
  </si>
  <si>
    <t>Cámara de inspección 1,00 x 0,60 doble cierre hermético</t>
  </si>
  <si>
    <t>Cañería de evacuación con protección mecánica</t>
  </si>
  <si>
    <t>Interceptor de grasa</t>
  </si>
  <si>
    <t>Cámara séptica 5 m3</t>
  </si>
  <si>
    <t>Cámara séptica 10 m3</t>
  </si>
  <si>
    <t>Cámara séptica 25 m3</t>
  </si>
  <si>
    <t>Biodigestor Rotoplast 3000lts</t>
  </si>
  <si>
    <t>Pozo de bombeo cloacal (incluye bomba sumergible cloacal 1,5hp)</t>
  </si>
  <si>
    <t>Centrifuga 15m3/h/12m</t>
  </si>
  <si>
    <t>Cañería cloacal PVC p/boca</t>
  </si>
  <si>
    <t>12.2</t>
  </si>
  <si>
    <t>AGUA FRIA Y CALIENTE</t>
  </si>
  <si>
    <t>A.P. SANITARIAS'!A771</t>
  </si>
  <si>
    <t>Extensión de red agua corriente</t>
  </si>
  <si>
    <t>Conducción agua fria y caliente, PPTF copolim. random (tipo III) y HºGº</t>
  </si>
  <si>
    <t>Bomba Recirculadora de Agua Caliente Sanitaria tipo Rowa 7/1S</t>
  </si>
  <si>
    <t>Termotanque electrico 50lts. Tipo TTE1</t>
  </si>
  <si>
    <t>Termotanque por bomba de calor Tipo BGH Heat-Pump x 190lts - TipoTTE2</t>
  </si>
  <si>
    <t>Colector tanque de reserva s/proyecto</t>
  </si>
  <si>
    <t xml:space="preserve">Boca agua fria o caliente, PPTF copolim. random (tipo III) </t>
  </si>
  <si>
    <t>Boca agua fria, PPTF copolim. random (tipo III) (para Valvula Pressmatic FV 368.01)</t>
  </si>
  <si>
    <t>12.3</t>
  </si>
  <si>
    <t>A.P. SANITARIAS'!A1368</t>
  </si>
  <si>
    <t>Inodoro corto con asiento y tapa- A1</t>
  </si>
  <si>
    <t>Inodoro c/ mochila, asiento y tapa - A2</t>
  </si>
  <si>
    <t>Bacha Aº Iº ø 30 cm, incluye sopapa y descarga cromada. A3</t>
  </si>
  <si>
    <t>Mingitorio oval - A4</t>
  </si>
  <si>
    <t>Bidet - A5</t>
  </si>
  <si>
    <t>Pileta de cocina Aº Iº doble bacha 59x34 - A6</t>
  </si>
  <si>
    <t>Pileta de cocina Aº Iº doble bacha profunda 78x37 - A7</t>
  </si>
  <si>
    <t>Pileton de cocina AºIº 100x50x50 - A8</t>
  </si>
  <si>
    <t>Inodoro con depósito para discapacitado, asiento y tapa- A9</t>
  </si>
  <si>
    <t>Lavatorio para discapacitado soporte fijo- A10</t>
  </si>
  <si>
    <t>Lavatorio para discapacitado soporte móvil- A10 "</t>
  </si>
  <si>
    <t>Silla rebatible (Ducha discapacitado) - A11</t>
  </si>
  <si>
    <t>Pileta de cocina Aº Iº bacha simple 52x32x14 - A12</t>
  </si>
  <si>
    <t>Barra de seguridad rebatible  80 cm -Ferrum VTEPA (inodoro para discapacitado) - A13</t>
  </si>
  <si>
    <t>Barra de seguridad rebatible  80 cm - con Portarrollo Ferrum VTEPA-B (inodoro para discapacitado) - A14</t>
  </si>
  <si>
    <t>Barra de seguridad fija 67 x 36,5 - Ferrum VTEP (inodoro para discapacitado) - A15</t>
  </si>
  <si>
    <t>Inodoro con deposito de embutir, asiento y tapa - A16</t>
  </si>
  <si>
    <t>Accesorios ceràmicos: jabonera, portarrollo, etc. - A17</t>
  </si>
  <si>
    <t>Lavatorio con columna - A18</t>
  </si>
  <si>
    <t>Inodoro Baby c/ mochila de colgar blanco, asiento y tapa - A19</t>
  </si>
  <si>
    <t>Inodoro Baby  - A20</t>
  </si>
  <si>
    <t>Receptaculo para ducha Acrilico 76 x 76 x 12 - Ferrum RA76-B - A21</t>
  </si>
  <si>
    <t>Bañera 1,70x0,70 - A22</t>
  </si>
  <si>
    <t>Fuente de beber  completa - Ferrum  (FVS) - A 23</t>
  </si>
  <si>
    <t>Espejo basculante inclinable 60 x 80 - (P/sanitario Discapacitado) - Ferrum VTEE1 - A 24</t>
  </si>
  <si>
    <t>Inodoro largo con asiento y tapa  - A25</t>
  </si>
  <si>
    <t>Bacha Piletón con estructura en A°I° - A26</t>
  </si>
  <si>
    <t>GRIFERIAS</t>
  </si>
  <si>
    <t>A.P. SANITARIAS'!A2333</t>
  </si>
  <si>
    <t>Grifería automática (Press-matic) lavatorio s/ mesada - Tipo FV 361 - G1</t>
  </si>
  <si>
    <t>Grifería automática (Press-mátic) p/ mingitorio - Tipo FV 362 - G2</t>
  </si>
  <si>
    <t>Descarga a válvula p/ inodoro -Tipo FV 368.02 - G3</t>
  </si>
  <si>
    <t>Canilla de servicio 1/2" c/ gabinete de Aº Iº de embutir c/ cerradura - G4</t>
  </si>
  <si>
    <t>Canilla de servicio 3/4" c/ gabinete de Aº Iº de embutir c/ cerradura - G5</t>
  </si>
  <si>
    <t>Griferia lavatorio s/mesada ambas aguas - Tipo FV Allegro Art. 207/15 - G6</t>
  </si>
  <si>
    <t>Grifería p/ bidet ambas aguas - Tipo FV Allegro Art 295/15 - G7</t>
  </si>
  <si>
    <t>Grifería cocina pico movil ambas aguas s/ pared exterior - Tipo FV Allegro Art. 409/15 - G8</t>
  </si>
  <si>
    <t>Grifería pico movil ambas aguas s/ mesada p/cocina - Tipo FV Allegro Art. 416/15 - G9</t>
  </si>
  <si>
    <t>Grifería lavatorio discapacitado s/ mesada ambas aguas - Tipo Fv Vivace Art. 181/93 - G10</t>
  </si>
  <si>
    <t>Grifería ducha ambas aguas exterior c/ transferencia - Tipo FV Allegro Art. 103/15 - G11</t>
  </si>
  <si>
    <t>Grifería ducha discapacitado c/ barral - Tipo Fv Vivace Art. 310/93 - G12</t>
  </si>
  <si>
    <t>Grifería lavadero s/ pared ext. ambas aguas c/pico manguera - Tipo Fv Allegro Art. 401/15 - G13</t>
  </si>
  <si>
    <t>Grifería laboratorio s/ mesada ambas aguas - G14</t>
  </si>
  <si>
    <t>Grifería pico movil un agua sobre mesada - Tipo Fv Allegro Art. 425/15 - G15</t>
  </si>
  <si>
    <t>Descarga a válvula p/ inodoro - Antivandalica  -Tipo FV 368  con tecla antivand. Art. 0349CR - G16</t>
  </si>
  <si>
    <t>Grifería automática (press-mátic) p/ mingitorio - Antivandalica - Tipo FV 0344 - G17</t>
  </si>
  <si>
    <t>Grifería para bebedero - Tipo FV Art. 0245 - Modelo Venus - G18</t>
  </si>
  <si>
    <t>Grifería para inodoro discapacitado - Juego Bidesystem ambas aguas. - Tipo FV Art. 301 - G19</t>
  </si>
  <si>
    <t>Grifería exterior de pared, con duchador de mano - Tipo FV Allegro Art. 112/15 - G20</t>
  </si>
  <si>
    <t>Canilla para lavatorio s/mesada un agua - pico levantado - Tipo FV Art. 221/15 - G 21</t>
  </si>
  <si>
    <t>Grifería ambas aguas s/ mesada p/cocina - monocomando con pico extensible - Tipo FV Swing Plus - Art. 412-01/90 - G 22</t>
  </si>
  <si>
    <t>VARIOS</t>
  </si>
  <si>
    <t>A.P. SANITARIAS'!A3055</t>
  </si>
  <si>
    <t>Depósito Mingitorio Acero Inoxidable - 8 lts</t>
  </si>
  <si>
    <t>Depósito inodoro a mochila de apoyar</t>
  </si>
  <si>
    <t>Depósito inodoro exterior a cadena F°F°</t>
  </si>
  <si>
    <t>Deposito inodoro embutir PVC</t>
  </si>
  <si>
    <t>Piletón tipo mampostería (1,00x0,60)</t>
  </si>
  <si>
    <t>12.4</t>
  </si>
  <si>
    <t>DESAGÜES PLUVIALES</t>
  </si>
  <si>
    <t>A.P. SANITARIAS'!A3255</t>
  </si>
  <si>
    <t>Colector pluvial de Hº Aº con loseta s/ memoria</t>
  </si>
  <si>
    <t>Colector pluvial de Hº Aº con rejilla de malla electrogalvanizada 250-30-12 (ancho 21 cm)</t>
  </si>
  <si>
    <t>Conducto pluvial Ø 0,600 cemento comprimido</t>
  </si>
  <si>
    <t>Cañería vertical Fº Fº Ø0,100</t>
  </si>
  <si>
    <t>Curva Fº Fº Ø0,100</t>
  </si>
  <si>
    <t>Cañería vertical PVC  Ø0,100</t>
  </si>
  <si>
    <t>Curva PVC Ø0,100</t>
  </si>
  <si>
    <t>Cañería horizontal PVC Ø 0,160</t>
  </si>
  <si>
    <t>Cañería horizontal PVC Ø 0,110</t>
  </si>
  <si>
    <t>BDA 0,40 x  0,40</t>
  </si>
  <si>
    <t>BDA 0,50 x  0,50</t>
  </si>
  <si>
    <t>Boca de registro Ø 0,100</t>
  </si>
  <si>
    <t>Boquilla Hº Gº Ø  0,100</t>
  </si>
  <si>
    <t>Embudos s/ losa Fº Fº Ø  0,110</t>
  </si>
  <si>
    <t>Embudos desague lateral de losa Ø  0,110 con rejilla 20 x 20</t>
  </si>
  <si>
    <t>Limpieza desagües pluviales</t>
  </si>
  <si>
    <t>12.5</t>
  </si>
  <si>
    <t>TANQUES DE RESERVA Y CISTERNA</t>
  </si>
  <si>
    <t>A.P. SANITARIAS'!A3785</t>
  </si>
  <si>
    <t>Tanque de reserva tricapa 1100 lts.</t>
  </si>
  <si>
    <t>TR  Affinity Sin Base - Aº Iº 1000 lts - Medida:  97x141.- Cod. 2-10 - Peso 24 Kg - Esp. 0,5 mm</t>
  </si>
  <si>
    <t>TR  Affinity Sin Base - Aº Iº 2000 lts Medida:  122x187 - Cod. 2-20 - Peso 42 Kg - Esp. 0,7 mm</t>
  </si>
  <si>
    <t>TR  Affinity Sin Base - Aº Iº 3130 lts Medida:  142x198 - Cod. 2-30 - Peso 87 Kg - esp. 0,8 mm</t>
  </si>
  <si>
    <t>TR  Affinity Sin Base - Aº Iº 4000 lts Medida:  161x197 - Cod. 2-40 - Peso 105 Kg - esp. 0,8 mm</t>
  </si>
  <si>
    <t>TR  Affinity Aº Iº 3000 lts 122x180 horizontal con base</t>
  </si>
  <si>
    <t>TR  Affinity Aº Iº 6000 lts  160x300 horizontal con base</t>
  </si>
  <si>
    <t>12.6</t>
  </si>
  <si>
    <t>POZO DE EXPLOTACIÓN DE AGUA</t>
  </si>
  <si>
    <t>A.P. SANITARIAS'!A4018</t>
  </si>
  <si>
    <t>Pozo semisurgente de explotación de agua (incluye bomba sumergible 7000 lts/h 1 HP)</t>
  </si>
  <si>
    <t>12.7</t>
  </si>
  <si>
    <t>PLANTA DEPURADORA DE EFLUENTES CLOACALES</t>
  </si>
  <si>
    <t>A.P. PLANTA DEPURADORA'!A1</t>
  </si>
  <si>
    <t>Planta depuradora de efluentes cloacales</t>
  </si>
  <si>
    <t>A.P. SANITARIAS'!A4073</t>
  </si>
  <si>
    <t>Mantenimiento de PDLC (1 año)</t>
  </si>
  <si>
    <t>A.P. PLANTA DEPURADORA'!A282</t>
  </si>
  <si>
    <t>12.8</t>
  </si>
  <si>
    <t>CEGADOS</t>
  </si>
  <si>
    <t>A.P. SANITARIAS'!A4114</t>
  </si>
  <si>
    <t>Cegado de pozo absorbente (no incluye losa)</t>
  </si>
  <si>
    <t>Cegado de pozo de extracción de agua</t>
  </si>
  <si>
    <t>12.9</t>
  </si>
  <si>
    <t>PLANTA POR OSMOSIS INVERSA</t>
  </si>
  <si>
    <t>A.P. SANITARIAS'!A4184</t>
  </si>
  <si>
    <t>Planta por Osmosis inversa</t>
  </si>
  <si>
    <t>INSTALACION DE GAS (artefactos nuevos incluyen colocación)</t>
  </si>
  <si>
    <t>13.1</t>
  </si>
  <si>
    <t>TRAMITACIONES</t>
  </si>
  <si>
    <t>A.P. GAS'!A4</t>
  </si>
  <si>
    <t>Solicud de Servicio (Incluye rotura de vereda)</t>
  </si>
  <si>
    <t>Tramitaciones de matriculado y planos</t>
  </si>
  <si>
    <t>Informe Final y Prueba de Hermeticidad (hasta 25 bocas)</t>
  </si>
  <si>
    <t>Informe Final y Prueba de Hermeticidad (mas de 25 bocas)</t>
  </si>
  <si>
    <t>13.2</t>
  </si>
  <si>
    <t>NICHO MEDIDOR</t>
  </si>
  <si>
    <t>A.P. GAS'!A158</t>
  </si>
  <si>
    <t>Nicho medidor completo 6 m3/h. Incluye gabinete de mamposteria, doble regulador y bay-pass</t>
  </si>
  <si>
    <t>Nicho medidor completo 12 m3/h. Incluye gabinete de mamposteria, doble regulador y bay-pass</t>
  </si>
  <si>
    <t>Nicho medidor completo 25 m3/h. Incluye gabinete de mamposteria, doble regulador y bay-pass</t>
  </si>
  <si>
    <t>Nicho medidor completo 50 m3/h. Incluye gabinete de mamposteria, doble regulador y bay-pass</t>
  </si>
  <si>
    <t>Nicho medidor completo 100 m3/h. Incluye gabinete de mamposteria, doble regulador y bay-pass</t>
  </si>
  <si>
    <t>13.3</t>
  </si>
  <si>
    <t xml:space="preserve">CAÑERIA DE GAS </t>
  </si>
  <si>
    <t>A.P. GAS'!A454</t>
  </si>
  <si>
    <t>C. epoxi Ø 0,013</t>
  </si>
  <si>
    <t>C. epoxi Ø 0,019</t>
  </si>
  <si>
    <t>C. epoxi Ø 0,025</t>
  </si>
  <si>
    <t>C. epoxi Ø 0,032</t>
  </si>
  <si>
    <t>C. epoxi Ø 0,038</t>
  </si>
  <si>
    <t>C. epoxi Ø 0,051</t>
  </si>
  <si>
    <t>C. epoxi Ø 0,063</t>
  </si>
  <si>
    <t>C. epoxi Ø 0,076</t>
  </si>
  <si>
    <t>C. epoxi Ø 0,101</t>
  </si>
  <si>
    <t>Ll de paso Ø 0,013</t>
  </si>
  <si>
    <t>Ll de paso Ø 0,019</t>
  </si>
  <si>
    <t>Ll de paso Ø 0,025</t>
  </si>
  <si>
    <t>Ll. esferica Ø 0,032</t>
  </si>
  <si>
    <t>Ll. esferica Ø 0,038</t>
  </si>
  <si>
    <t>Ll. esferica Ø 0,051</t>
  </si>
  <si>
    <t>Ll. esferica Ø 0,063</t>
  </si>
  <si>
    <t>Ll. esferica Ø 0,076</t>
  </si>
  <si>
    <t>Ll. esferica Ø 0,101</t>
  </si>
  <si>
    <t>Piezas y accesorios epoxi</t>
  </si>
  <si>
    <t>C. PPTF Ø 0,013</t>
  </si>
  <si>
    <t>C. PPTF Ø 0,019</t>
  </si>
  <si>
    <t>C. PPTF Ø 0,025</t>
  </si>
  <si>
    <t>C. PPTF Ø 0,032</t>
  </si>
  <si>
    <t>C. PPTF Ø 0,038</t>
  </si>
  <si>
    <t>C. PPTF Ø 0,051</t>
  </si>
  <si>
    <t>C. PPTF Ø 0,063</t>
  </si>
  <si>
    <t>C. PPTF Ø 0,076</t>
  </si>
  <si>
    <t>C. PPTF Ø 0,101</t>
  </si>
  <si>
    <t>Ll de paso PPTF Ø 0,013</t>
  </si>
  <si>
    <t>Ll de paso PPTF Ø 0,019</t>
  </si>
  <si>
    <t>Ll de paso PPTF Ø 0,025</t>
  </si>
  <si>
    <t>Ll. esferica PPTF Ø 0,032</t>
  </si>
  <si>
    <t>Ll. esferica PPTF Ø 0,038</t>
  </si>
  <si>
    <t>Ll. esferica PPTF Ø 0,051</t>
  </si>
  <si>
    <t>Ll. esferica PPTF Ø 0,063</t>
  </si>
  <si>
    <t>Ll. esferica PPTF Ø 0,076</t>
  </si>
  <si>
    <t>Ll. esferica PPTF Ø 0,101</t>
  </si>
  <si>
    <t>Piezas y accesorios PPTF</t>
  </si>
  <si>
    <t>Cañería epoxi por boca</t>
  </si>
  <si>
    <t>Cañería PPTF por boca</t>
  </si>
  <si>
    <t>13.4</t>
  </si>
  <si>
    <t>TANQUES G.L.P</t>
  </si>
  <si>
    <t>A.P. GAS'!A2057</t>
  </si>
  <si>
    <t>GLP Tanque vertical; cap: 225 kg. (0,50 m3)</t>
  </si>
  <si>
    <t xml:space="preserve">GLP Tanque horiz.; cap:420 kg.(1,00 m3) ,incluye contrapiso de Hº Aº (4,60 x 3,20 x 0,12 m) y cerco perimetral h:2,00 mts( 4,20 x3,00 m ),con 2 puertas de acceso </t>
  </si>
  <si>
    <t>GLP Tanque horiz.; cap: 800 kg.(2,00 m3), incluye contrapiso de Hº Aº ( 5,20 x 3,80 x 0,12 m) y cerco perimetral h:2,00 mts( 4,60 x 3,25 m),con 2 puertas de acceso</t>
  </si>
  <si>
    <t>GLP Tanque horiz.; cap: 1734 kg.(4,00 m3), incluye contrapiso de Hº Aº (6,70 x 4,32 x 0,12 m) y cerco perimetral h:2,00 mts(4,80x3,54m),con 2 puertas de acceso</t>
  </si>
  <si>
    <t>Cuadro de regulación GLP con gabinete</t>
  </si>
  <si>
    <t>13.5</t>
  </si>
  <si>
    <t>Calefactores tiro balanceado</t>
  </si>
  <si>
    <t>A.P. GAS'!A2233</t>
  </si>
  <si>
    <t>Calefactor tiro balanceado  tipo "CTZ" 2500 Kcal/h</t>
  </si>
  <si>
    <t>Calefactor tiro balanceado  tipo "CTZ" 4000 Kcal/h</t>
  </si>
  <si>
    <t>Calefactor tiro balanceado  tipo "CTZ" 6000 Kcal/h</t>
  </si>
  <si>
    <t>Calefactor tiro balanceado  tipo "CTZ" 9000 Kcal/h</t>
  </si>
  <si>
    <t>Protector metálico para calefactores</t>
  </si>
  <si>
    <t>Protector metalico  p/ hongo de ventilación</t>
  </si>
  <si>
    <t>Equipamiento de cocina</t>
  </si>
  <si>
    <t>A.P. GAS'!A2440</t>
  </si>
  <si>
    <t>Horno Pizzero 6 moldes A°I°</t>
  </si>
  <si>
    <t>Horno Pizzero 12 moldes A°I°</t>
  </si>
  <si>
    <t>Horno Pizzero 18 moldes A°I°</t>
  </si>
  <si>
    <t>Horno Pizzero 24 moldes A°I°</t>
  </si>
  <si>
    <t xml:space="preserve">Freidora industrial 27 lts </t>
  </si>
  <si>
    <t>2.5</t>
  </si>
  <si>
    <t>Cocina industrial A°I° 4 hornallas, bifera y horno 31.500 kcal/h (0,82m de frente)</t>
  </si>
  <si>
    <t>2.6</t>
  </si>
  <si>
    <t>Cocina industrial A°I° 6 hornallas, bifera y horno 39.500 kcal/h (1,12m de frente)</t>
  </si>
  <si>
    <t>2.7</t>
  </si>
  <si>
    <t>Cocina industrial A°I° 8 hornallas, bifera y horno  (1,64m de frente)</t>
  </si>
  <si>
    <t>2.8</t>
  </si>
  <si>
    <t xml:space="preserve">Cocina 4 hornallas y horno 10,000 kcal/h </t>
  </si>
  <si>
    <t>2.9</t>
  </si>
  <si>
    <t>Anafe industrial para apoyar s/ piso 20000Kcal/h</t>
  </si>
  <si>
    <t>2.10</t>
  </si>
  <si>
    <t>Anafe A°I° 4 hornallas (0,84 frente x 0,72 fondo)</t>
  </si>
  <si>
    <t>2.11</t>
  </si>
  <si>
    <t>Anafe A°I° 6 hornallas (1,20 de frente)</t>
  </si>
  <si>
    <t>2.12</t>
  </si>
  <si>
    <t>Anafe A°I° 8 hornallas (1,60 frente x 0,72 fondo)</t>
  </si>
  <si>
    <t>2.13</t>
  </si>
  <si>
    <t>Anafe  industrial 4 hornallas c/ bifera desmont. 21,000 Kcal/h</t>
  </si>
  <si>
    <t>2.14</t>
  </si>
  <si>
    <t xml:space="preserve">Termotanque 52 Lts alta recup. 800 Lts xH.- G.N. / G.E. </t>
  </si>
  <si>
    <t>2.15</t>
  </si>
  <si>
    <t>Termotanque 300 lts.- GN / GE - Recupera 1800 Lts/H - 15 duchas simultaneas.</t>
  </si>
  <si>
    <t>2.16</t>
  </si>
  <si>
    <t>Calefon 20 Lts  22000 Kcal/h</t>
  </si>
  <si>
    <t>Equipamiento laboratorio</t>
  </si>
  <si>
    <t xml:space="preserve">Mechero Bunsen </t>
  </si>
  <si>
    <t>A.P. GAS'!A3025</t>
  </si>
  <si>
    <t>13.6</t>
  </si>
  <si>
    <t>A.P. GAS'!A3064</t>
  </si>
  <si>
    <t>Rejilla de ventilación 20x20</t>
  </si>
  <si>
    <t>INSTALACION ELECTROMECANICA</t>
  </si>
  <si>
    <t>14.1</t>
  </si>
  <si>
    <t>ASCENSORES Y MONTACARGAS</t>
  </si>
  <si>
    <t>A.P. ELECTRICIDAD'!A4616</t>
  </si>
  <si>
    <t>Ascensor tracción hidráulica con pistón - 2 paradas - Botonera tipo micromovimiento con registro de llamadas - cap. 680 kg - velocidad 0,64 m/seg.Puertas automáticas en cabina y pisos</t>
  </si>
  <si>
    <t>14.2</t>
  </si>
  <si>
    <t>BOMBEO</t>
  </si>
  <si>
    <t>A.P. SANITARIAS'!A4220</t>
  </si>
  <si>
    <t>Impulsión desde cisterna</t>
  </si>
  <si>
    <t>INSTALACION ACONDICIONAMIENTO TÉRMICO</t>
  </si>
  <si>
    <t>15.1</t>
  </si>
  <si>
    <t>Calefacción por aire caliente a gas multiposición</t>
  </si>
  <si>
    <t>A.P. A.TERMICO'!A4</t>
  </si>
  <si>
    <t>Calefactor Multiposición - 18750 KCAL GOODMAN GMP 075 USA .Medid: 35,6x99,1x71,2. Para 130 m2 aprox</t>
  </si>
  <si>
    <t>Calefactor Multiposición - 25000 KCAL GOODMAN GMP 100 USA. Medida: 44,5x99,1x71,2. Para 170 m2 aprox</t>
  </si>
  <si>
    <t>Calefactor Multiposición - 31250  KCAL GOODMAN GMP 125 USA. Medida: 53,4x99,1x71,2. Para 220 m2 aprox</t>
  </si>
  <si>
    <t>Calefactor Multiposición - 37500 KCAL GOODMAN GMP 150 USA. Medida: 62,3x99,1x71,2. Para 260 m2 aprox.</t>
  </si>
  <si>
    <t>15.2</t>
  </si>
  <si>
    <t>Acondicionamiento Frio - Calor por bomba split (motor inverter)</t>
  </si>
  <si>
    <t>A.P. A.TERMICO'!A159</t>
  </si>
  <si>
    <t>Equipo de Aire Acondicionado Split tipo Inverter 2200 frig/h tipo LG Mega Inverter 09KC mod.US-W096W563</t>
  </si>
  <si>
    <t>Equipo de Aire Acondicionado Split tipo Inverter 4500 frig/h tipo LG Mega Inverter 018KC mod.US-W168CSG3</t>
  </si>
  <si>
    <t>Equipo de Aire Acondicionado Split tipo Inverter 5500 frig/h tipo LG Mega Inverter 22KC mod.US-W246CSG3</t>
  </si>
  <si>
    <t>Aire Acondicionado Bgh Piso Techo 15000f Frio/calor R410 5tn</t>
  </si>
  <si>
    <t>Equipo Bajo Perfil 3 TR - Inverter</t>
  </si>
  <si>
    <t>Equipo Bajo Perfil 6 TR - Inverter</t>
  </si>
  <si>
    <t>Equipo Bajo Perfil 7,5 TR - Inverter</t>
  </si>
  <si>
    <t>Equipo Bajo Perfil 10 TR - Inverter</t>
  </si>
  <si>
    <t>Equipo de Aire Acondicionado SPLIT CASSETTE inverter de embutir frio-calor por bomba 6000 frigorias/hora</t>
  </si>
  <si>
    <t>Equipo de Aire Acondicionado SPLIT CASSETTE inverter de embutir frio-calor por bomba 9000 frigorias/hora</t>
  </si>
  <si>
    <t>Equipo de Aire Acondicionado SPLIT CASSETTE inverter de embutir frio-calor por bomba 12000 frigorias/hora</t>
  </si>
  <si>
    <t>Desagüe de condensado</t>
  </si>
  <si>
    <t>15.3</t>
  </si>
  <si>
    <t>Conducción de Aire ( incluye conductos, difusores y aislaciones)</t>
  </si>
  <si>
    <t>A.P. A.TERMICO'!A617</t>
  </si>
  <si>
    <t>Conducción de aire  (incluye conductos, difusores y aislamiento)</t>
  </si>
  <si>
    <t>15.4</t>
  </si>
  <si>
    <t xml:space="preserve">Calefacción por agua caliente (suelo radiante y/o radiadores) </t>
  </si>
  <si>
    <t>A.P. A.TERMICO'!A658</t>
  </si>
  <si>
    <t>Caldera individual para calef. c/ cuerpo CH Aº 15.000 Kcal/h - Bajo mesada tipo JIT - C-15</t>
  </si>
  <si>
    <t>Caldera individual para calef. c/ cuerpo CH Aº 30.000 Kcal/h - Bajo mesada tipo JIT - C-30</t>
  </si>
  <si>
    <t>Caldera individual para calef. c/ cuerpo CH Aº 40.000 Kcal/h - Bajo mesada tipo JIT - C-40</t>
  </si>
  <si>
    <t>Caldera individual para calef. c/ cuerpo CH Aº 50.000 Kcal/h - Bajo mesada tipo JIT - C-50</t>
  </si>
  <si>
    <t>Caldera individual para calef. c/ cuerpo Hº Fº 21.000 Kcal/h  - Bajo mesada Tipo JIT - F-21</t>
  </si>
  <si>
    <t>Caldera individual para calef. c/ cuerpo Hº Fº 31.000 Kcal/h  - Bajo mesada Tipo JIT - F-31</t>
  </si>
  <si>
    <t>Caldera individual para calef. c/ cuerpo Hº Fº 41.000 Kcal/h  - Bajo mesada Tipo JIT - F-41</t>
  </si>
  <si>
    <t>Caldera individual para calef. c/ cuerpo Hº Fº 51.000 Kcal/h  - Bajo mesada Tipo JIT - F-51</t>
  </si>
  <si>
    <t>Caldera individual para calef. C/ cuerpo Hº Fº 62.000 Kcal/h  - Bajo mesada Tipo JIT - F-62</t>
  </si>
  <si>
    <t>Caldera individual para calef. C/ cuerpo Hº Fº 72.000 Kcal/h  - Bajo mesada Tipo JIT - F-72</t>
  </si>
  <si>
    <t>Caldera individual para calef. C/ cuerpo Hº Fº 82.000 Kcal/h - Bajo mesada Tipo JIT - F-82</t>
  </si>
  <si>
    <t>Caldera individual para calef. C/ cuerpo Hº Fº 92.000 Kcal/h - Bajo mesada Tipo JIT - F-92</t>
  </si>
  <si>
    <t>Caldera individual para calef. C/ cuerpo Hº Fº 100.000 Kcal/h - Bajo mesada Tipo JIT - F-100</t>
  </si>
  <si>
    <t>Termostato de ambiente digital</t>
  </si>
  <si>
    <t>Caño PPTF ALU 1/2"</t>
  </si>
  <si>
    <t>Caño PPTF ALU 3/4"</t>
  </si>
  <si>
    <t>Caño PPTF ALU 1"</t>
  </si>
  <si>
    <t>Caño PPTF ALU 11/4"</t>
  </si>
  <si>
    <t>Caño PPTF ALU 11/2"</t>
  </si>
  <si>
    <t>Caño PPTF ALU 2"</t>
  </si>
  <si>
    <t>Caño HIDROFLEX radiante 18 x 2 x 120</t>
  </si>
  <si>
    <t>rollo</t>
  </si>
  <si>
    <t>Caño HIDROFLEX radiante 18 x 2 x 200</t>
  </si>
  <si>
    <t>Caño HIDROFLEX radiante 18 x 2 x 240</t>
  </si>
  <si>
    <t>Caño HIDROFLEX radiante 18 x 2 x 400</t>
  </si>
  <si>
    <t>Hidroflex kit colector con termostato 2 salidas</t>
  </si>
  <si>
    <t>Hidroflex kit colector con termostato 3 salidas</t>
  </si>
  <si>
    <t>Hidroflex kit colector con termostato 4 salidas</t>
  </si>
  <si>
    <t>Hidroflex kit colector con termostato 5 salidas</t>
  </si>
  <si>
    <t>Hidroflex kit colector con termostato 6 salidas</t>
  </si>
  <si>
    <t>Materiales aislamiento y fijación de suelo radiante (poliestireno expandido 20 mm (20 Kg/m3) y malla cima 15x15 (4,2mm)</t>
  </si>
  <si>
    <t>Terminación s/suelo radiante - Mortero de asiento - Carpeta de concreto -50/60 mm - Mortero: 1:3:3 -Cemento-arena-canto rodado)</t>
  </si>
  <si>
    <t>Gabinetes para caldera</t>
  </si>
  <si>
    <t xml:space="preserve">Piezas y accesorios PPTF </t>
  </si>
  <si>
    <t>Elemento radiador 500/80 - 245 calorías</t>
  </si>
  <si>
    <t>Elementos para armado y conexión de radiadores</t>
  </si>
  <si>
    <t>INSTALACION DE SEGURIDAD</t>
  </si>
  <si>
    <t>16.1</t>
  </si>
  <si>
    <t>CONTRA INCENDIO</t>
  </si>
  <si>
    <t>A.P. SEGURIDAD'!A4</t>
  </si>
  <si>
    <t>Boca de incendio</t>
  </si>
  <si>
    <t>Boca de impulsión</t>
  </si>
  <si>
    <t>Balizado de sistema de bocas de impulsión</t>
  </si>
  <si>
    <t>Balizado sistema extintores</t>
  </si>
  <si>
    <t>Equipo de bombas Jockey según memoria</t>
  </si>
  <si>
    <t>Cañería red de incendio Hº Gº</t>
  </si>
  <si>
    <t>Extintor CO2 3,5 kg</t>
  </si>
  <si>
    <t>Extintor CO2 10 kg con carro y gabinete</t>
  </si>
  <si>
    <t>Extintor ABC 5 kg</t>
  </si>
  <si>
    <t>Extintor HCFC 5 kg</t>
  </si>
  <si>
    <t>Extintor clase K  2,5 Kgr.</t>
  </si>
  <si>
    <t>Extintor clase K  5 Kgr.</t>
  </si>
  <si>
    <t>Gabinete para matafuego de 3,5 a 5 Kg</t>
  </si>
  <si>
    <t>16.2</t>
  </si>
  <si>
    <t>ALARMAS TECNICAS</t>
  </si>
  <si>
    <t>A.P. SEGURIDAD'!A437</t>
  </si>
  <si>
    <t>Central de control y alarma de incendio</t>
  </si>
  <si>
    <t>Detectores de humo y temperatura</t>
  </si>
  <si>
    <t>Detectores de gas (natural o licuado) y CO</t>
  </si>
  <si>
    <t>Sirena tipo "Notifier NS/BS"</t>
  </si>
  <si>
    <t>Pulsador tipo "Notifier AC"</t>
  </si>
  <si>
    <t>Central de Alarma 4 Zonas (Tipo X-28 "9004-MPX"), Panel de control Independiente con Teclado (PCS4-MPX), Llamador/Controlador Telefonico X-28 - Para Control Total Via telefonica - Modelo 2028-MPX, Detector de Corte de Linea Telefonica (DCL TEL-MPX),  Rece</t>
  </si>
  <si>
    <t>Sirena externa anti-desarme LQH</t>
  </si>
  <si>
    <t>Sirena interna S 22 M</t>
  </si>
  <si>
    <t>Sensor infrarrojo MD-70R</t>
  </si>
  <si>
    <t>Sensor micromagnético</t>
  </si>
  <si>
    <t>16.3</t>
  </si>
  <si>
    <t>PARARRAYOS</t>
  </si>
  <si>
    <t>Pararrayo de 5 puntas tipo Franklin con descarga a tierra</t>
  </si>
  <si>
    <t>CRISTALES, ESPEJOS Y VIDRIOS</t>
  </si>
  <si>
    <t>Cristal Laminado de seguridad 3+3 mm - incoloro</t>
  </si>
  <si>
    <t>A. DE PRECIOS CIVIL'!A11065</t>
  </si>
  <si>
    <t>Doble vidriado hermetico 3+3/9/3+3 - incoloro</t>
  </si>
  <si>
    <t xml:space="preserve">Triples transparentes Float  4mm </t>
  </si>
  <si>
    <t>Espejos 6mm</t>
  </si>
  <si>
    <t xml:space="preserve">Vidrio Armado 6mm </t>
  </si>
  <si>
    <t>Policarbonato 4mm alveolar - Incoloro</t>
  </si>
  <si>
    <t>Policarbonato 6mm alveolar - Incoloro</t>
  </si>
  <si>
    <t>Policarbonato 8mm alveolar - Incoloro</t>
  </si>
  <si>
    <t>Policarbonato 10mm alveolar - Incoloro</t>
  </si>
  <si>
    <t>PINTURAS (incluye manos necesarias y tratamiento previo)</t>
  </si>
  <si>
    <t>Muros interiores con Latex</t>
  </si>
  <si>
    <t>A. DE PRECIOS CIVIL'!A11364</t>
  </si>
  <si>
    <t>Muros exteriores con Latex</t>
  </si>
  <si>
    <t>Cielorrasos con Latex</t>
  </si>
  <si>
    <t>Impregnante protector insecticida p/madera (ambas caras)</t>
  </si>
  <si>
    <t>Cielorrasos de madera con barniz ignifugo</t>
  </si>
  <si>
    <t>Carpintería de madera con barniz marino</t>
  </si>
  <si>
    <t>Carpintería de madera al esmalte sintetico (se considera una mano de fondo, una de imprimación y tres de esmalte)</t>
  </si>
  <si>
    <t>Carpintería metálica con esmalte sintético y antióxido</t>
  </si>
  <si>
    <t xml:space="preserve">Pintura asfáltica impermeabilizante  </t>
  </si>
  <si>
    <t xml:space="preserve">Frisos al esmalte sintético en muros </t>
  </si>
  <si>
    <t>Pintura Siliconada en Ladrillo Visto / Hormigón Visto</t>
  </si>
  <si>
    <t>Impermeabilización de Revestimiento tipo S.Iggam, con Siliston en base Solvente</t>
  </si>
  <si>
    <t xml:space="preserve">Pintura acrílica para pisos deportivos </t>
  </si>
  <si>
    <t xml:space="preserve">Pintura impermeable tipo fibrado </t>
  </si>
  <si>
    <t>Pintura cementicia friso exterior</t>
  </si>
  <si>
    <t>Pintura anticondensante bajo chapa</t>
  </si>
  <si>
    <t>Pintura con barniz retardante e intumescente (carpinterías)</t>
  </si>
  <si>
    <t>Limpieza de muros a repintar (lijado y retiro de polvo)</t>
  </si>
  <si>
    <t>Limpieza de cielorrasos a repintar (lijado y retiro de polvo)</t>
  </si>
  <si>
    <t xml:space="preserve">Limpieza de superficies esmaltadas/barnizadas  </t>
  </si>
  <si>
    <t>SEÑALETICA</t>
  </si>
  <si>
    <t>19.1</t>
  </si>
  <si>
    <t>SEÑALIZACION</t>
  </si>
  <si>
    <t>A. DE PRECIOS CIVIL'!A12012</t>
  </si>
  <si>
    <t>Placa de inauguración</t>
  </si>
  <si>
    <t>Placa identificación local</t>
  </si>
  <si>
    <t>Placa identificación de establecimiento</t>
  </si>
  <si>
    <t>19.2</t>
  </si>
  <si>
    <t>TOTEM</t>
  </si>
  <si>
    <t>Totem</t>
  </si>
  <si>
    <t>OBRAS EXTERIORES</t>
  </si>
  <si>
    <t>20.1</t>
  </si>
  <si>
    <t>CERCOS PERIMETRALES</t>
  </si>
  <si>
    <t>A. DE PRECIOS CIVIL'!A12141</t>
  </si>
  <si>
    <t>Cerco olímpico h: 2,40 m</t>
  </si>
  <si>
    <t>Cerco Hº premoldeado H = 2,00 m  c/poste y placas</t>
  </si>
  <si>
    <t>Cerco Hº premoldeado H = 2,50 m  c/poste y placas</t>
  </si>
  <si>
    <t>Cerco Hº premoldeado H = 3,00 m  c/poste y placas</t>
  </si>
  <si>
    <t>Cerco muro y metal desplegado H: Total 2 m (incluye pintura)</t>
  </si>
  <si>
    <t>20.2</t>
  </si>
  <si>
    <t>EQUIPAMIENTO FIJO</t>
  </si>
  <si>
    <t>A. DE PRECIOS CIVIL'!A12318</t>
  </si>
  <si>
    <t>Mastil (plataforma,rampa y dos astas) s/plano</t>
  </si>
  <si>
    <t>Portabandera metalico y asta de madera dura</t>
  </si>
  <si>
    <t>Biciclero fijo de hormigón según detalle</t>
  </si>
  <si>
    <t>LIMPIEZA DE OBRA</t>
  </si>
  <si>
    <t>Limpieza de obra</t>
  </si>
  <si>
    <t>A. DE PRECIOS CIVIL'!A12424</t>
  </si>
  <si>
    <t>Limpieza a presión (arenado)</t>
  </si>
  <si>
    <t>A. DE PRECIOS CIVIL'!A12458</t>
  </si>
  <si>
    <t>Limpieza a presión (hidrolavado)</t>
  </si>
  <si>
    <t>Junta de dilatación (playón)</t>
  </si>
  <si>
    <t>Campana (cocina 4 hornallas) Hierro ángulo y Chapa lisa negra N°16</t>
  </si>
  <si>
    <t>Campana cocina industrial (1,20 m) Hierro ángulo y Chapa lisa negra N°16</t>
  </si>
  <si>
    <t>Campana cocina Aº Iº - Hasta 1,50 m.</t>
  </si>
  <si>
    <t>Campana cocina Aº Iº - Hasta 2,00 m.</t>
  </si>
  <si>
    <t>Campana cocina Aº Iº - Hasta 3,00 m.</t>
  </si>
  <si>
    <t>Campana cocina Aº Iº - Hasta 4,00 m.</t>
  </si>
  <si>
    <t>Escalera marinera ancho 0,40 (hierro y planchuela-incluye antióxido y esmalte)</t>
  </si>
  <si>
    <t>Escalera estructura de perfiles doble T  y escalones de chapa ancho 1 m</t>
  </si>
  <si>
    <t>Nariz metálica alas iguales</t>
  </si>
  <si>
    <t>Baranda escalera Aº Iº (2 m de caño /ml )</t>
  </si>
  <si>
    <t>Baranda de protección con perfiles de hierro L-parantes c/1 m</t>
  </si>
  <si>
    <t>Baranda de protección en hierro redondo liso 12 mm c/12 cm y planchuela perforada 1 1/4"</t>
  </si>
  <si>
    <t>Pasamanos caño redondo 2" (incluye pintura)</t>
  </si>
  <si>
    <t>Pasamanos Aº Iº d: 50 mm</t>
  </si>
  <si>
    <t>Gárgola premoldeada 15x23x33</t>
  </si>
  <si>
    <t>Colocación carpinterías (traslados de carp.existentes)</t>
  </si>
  <si>
    <t>Columna metálica, aro de basquet y tablero</t>
  </si>
  <si>
    <t>Jacarandá (3 años de antigüedad y 2 m altura minímos)</t>
  </si>
  <si>
    <t>Fresno (3 años de antigüedad y 2 mts de altura mínimos)</t>
  </si>
  <si>
    <t>Césped tipo gramillón</t>
  </si>
  <si>
    <t>Sereno de Obra</t>
  </si>
  <si>
    <t>mes</t>
  </si>
  <si>
    <t>Vigilancia de Obra</t>
  </si>
  <si>
    <t>SUBTOTAL</t>
  </si>
  <si>
    <t>HONORARIOS REPRESENTANTE TECNICO</t>
  </si>
  <si>
    <t>FC</t>
  </si>
  <si>
    <t>HASTA</t>
  </si>
  <si>
    <t>2900</t>
  </si>
  <si>
    <t>%de</t>
  </si>
  <si>
    <t>Subtotal item</t>
  </si>
  <si>
    <t>PRESUPUESTO TOTAL (SUBTOTAL + RT )</t>
  </si>
  <si>
    <t xml:space="preserve">Son PESOS </t>
  </si>
  <si>
    <t xml:space="preserve">PLAZO DE EJECUCION: </t>
  </si>
  <si>
    <t>PLANILLA RESUMEN</t>
  </si>
  <si>
    <t>% incidencia</t>
  </si>
  <si>
    <t>TRABAJOS PREPARATORIOS (todas las demoliciones, extracciones  picados contemplan el retiro de la obra)</t>
  </si>
  <si>
    <t>MOVIMIENTO DE SUELOS (todas las excavaciones contemplan carga contenedor y/o desparramo en el mismo)</t>
  </si>
  <si>
    <t>PISOS Y ZÓCALOS</t>
  </si>
  <si>
    <t>INSTALACIÓN ELECTRICA (artefactos nuevos inluyen colocación)</t>
  </si>
  <si>
    <t>INSTALACIÓN SANITARIA (artefactos nuevos incluyen colocación)</t>
  </si>
  <si>
    <t>INSTALACIÓN GAS (artefactos nuevos incluyen colocación)</t>
  </si>
  <si>
    <t>INSTALACIÓN ELECTROMECÁNICA</t>
  </si>
  <si>
    <t>INSTALACION ACONDICIONAMIENTO TERMICO</t>
  </si>
  <si>
    <t>INSTALACIÓN DE SEGURIDAD</t>
  </si>
  <si>
    <t>TOTAL</t>
  </si>
  <si>
    <t>NOTA : El precio final de aplicación incluye cargas sociales, cargas impositivas, gastos generales y beneficio.</t>
  </si>
  <si>
    <t xml:space="preserve">Superficie Cubierta                                                                      </t>
  </si>
  <si>
    <t>Superficie Semicubierta</t>
  </si>
  <si>
    <t>Superficie Patios y Veredas</t>
  </si>
  <si>
    <t xml:space="preserve">Precio por m2 de Edificación                                            </t>
  </si>
  <si>
    <t>$/m2</t>
  </si>
  <si>
    <t>FIRMA Y ACLARACION  DE RESPONSABLES</t>
  </si>
  <si>
    <t>PROYECTO</t>
  </si>
  <si>
    <t xml:space="preserve">Responsable:   </t>
  </si>
  <si>
    <t xml:space="preserve">COMPUTO Y PRESUPUESTO </t>
  </si>
  <si>
    <t xml:space="preserve">Responsable: </t>
  </si>
  <si>
    <t>PLAN DE TRABAJOS ESTIMATIVO</t>
  </si>
  <si>
    <t>RUBROS</t>
  </si>
  <si>
    <t>MONTO</t>
  </si>
  <si>
    <t>incidencia</t>
  </si>
  <si>
    <t>Nº</t>
  </si>
  <si>
    <t>DESIGNACIÓN</t>
  </si>
  <si>
    <t>TRABAJOS PREPARATORIOS</t>
  </si>
  <si>
    <t>MOVIMIENTO DE TIERRA</t>
  </si>
  <si>
    <t>PISOS Y ZOCALOS</t>
  </si>
  <si>
    <t>CARPINTERIAS Y MOBILIARIO</t>
  </si>
  <si>
    <t>INSTALACION ELECTRICA</t>
  </si>
  <si>
    <t>INSTALACION SANITARIA</t>
  </si>
  <si>
    <t>INSTALACION DE GAS</t>
  </si>
  <si>
    <t>ACONDICIONAMIENTO TERMICO</t>
  </si>
  <si>
    <t>PINTURA</t>
  </si>
  <si>
    <t>% de avance mensual previsto</t>
  </si>
  <si>
    <t>% de avance acumulado previsto</t>
  </si>
  <si>
    <t>Monto de Inversión Mensual Previsto</t>
  </si>
  <si>
    <t>Monto total de Inversión Mensual Previsto</t>
  </si>
  <si>
    <t>Monto de Inversión Acumulado Previsto</t>
  </si>
  <si>
    <t>Tabla Honorarios CAPBA - OCTUBRE 2021</t>
  </si>
  <si>
    <t>Representación técnica</t>
  </si>
  <si>
    <t>Monto de la obra</t>
  </si>
  <si>
    <t>%</t>
  </si>
  <si>
    <t>Honorarios</t>
  </si>
  <si>
    <t>parcial</t>
  </si>
  <si>
    <t>acumulado</t>
  </si>
  <si>
    <t>excedente</t>
  </si>
  <si>
    <t>F.C.</t>
  </si>
  <si>
    <t>PLAZO DE OBRA</t>
  </si>
  <si>
    <t>SAN MIGUEL</t>
  </si>
  <si>
    <t>ESCUELA SECUNDARIA TECNICA Nº 03</t>
  </si>
  <si>
    <t>REPARACION DE TINGLADO</t>
  </si>
  <si>
    <t>Red de cerramiento perimetral</t>
  </si>
  <si>
    <t>Rep. de cubierta (reemplazo de chapa  aluminizada nº 25 y aislacion termica e hidrofuga sobre estructura metalica)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</si>
</sst>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"/>
    <numFmt numFmtId="165" formatCode="_ &quot;$&quot;\ * #,##0.00_ ;_ &quot;$&quot;\ * \-#,##0.00_ ;_ &quot;$&quot;\ * &quot;-&quot;??_ ;_ @_ "/>
    <numFmt numFmtId="166" formatCode="_-&quot;$&quot;* #,##0.00_-;\-&quot;$&quot;* #,##0.00_-;_-&quot;$&quot;* &quot;-&quot;??_-;_-@_-"/>
    <numFmt numFmtId="167" formatCode="[$$-2C0A]\ #,##0.00"/>
    <numFmt numFmtId="168" formatCode="0.0000"/>
    <numFmt numFmtId="169" formatCode="&quot;$&quot;#,##0.00"/>
    <numFmt numFmtId="170" formatCode="_ * #,##0.00_ ;_ * \-#,##0.00_ ;_ * &quot;-&quot;??_ ;_ @_ "/>
    <numFmt numFmtId="171" formatCode="&quot;$&quot;\ #,##0.00;[Red]&quot;$&quot;\ #,##0.00"/>
    <numFmt numFmtId="172" formatCode="mm/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  <font>
      <b/>
      <sz val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ont="0" applyFill="0" applyBorder="0" applyAlignment="0" applyProtection="0"/>
    <xf numFmtId="0" fontId="2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7">
    <xf numFmtId="0" fontId="0" fillId="0" borderId="0" xfId="0"/>
    <xf numFmtId="0" fontId="0" fillId="0" borderId="0" xfId="0"/>
    <xf numFmtId="0" fontId="6" fillId="0" borderId="0" xfId="2" quotePrefix="1" applyAlignment="1" applyProtection="1"/>
    <xf numFmtId="0" fontId="7" fillId="0" borderId="13" xfId="0" applyFont="1" applyBorder="1" applyAlignment="1">
      <alignment horizontal="center" vertical="center" shrinkToFit="1"/>
    </xf>
    <xf numFmtId="2" fontId="7" fillId="0" borderId="13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shrinkToFit="1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 shrinkToFit="1"/>
    </xf>
    <xf numFmtId="2" fontId="7" fillId="0" borderId="7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>
      <alignment horizontal="left"/>
    </xf>
    <xf numFmtId="10" fontId="9" fillId="2" borderId="13" xfId="0" applyNumberFormat="1" applyFont="1" applyFill="1" applyBorder="1"/>
    <xf numFmtId="0" fontId="7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vertical="center"/>
      <protection locked="0"/>
    </xf>
    <xf numFmtId="165" fontId="2" fillId="0" borderId="15" xfId="0" applyNumberFormat="1" applyFont="1" applyBorder="1" applyAlignment="1">
      <alignment vertical="center"/>
    </xf>
    <xf numFmtId="165" fontId="2" fillId="3" borderId="15" xfId="0" applyNumberFormat="1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10" fontId="2" fillId="0" borderId="15" xfId="0" applyNumberFormat="1" applyFont="1" applyBorder="1" applyAlignment="1">
      <alignment vertical="center"/>
    </xf>
    <xf numFmtId="0" fontId="0" fillId="0" borderId="0" xfId="0" applyProtection="1"/>
    <xf numFmtId="0" fontId="7" fillId="0" borderId="17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17" xfId="0" applyNumberFormat="1" applyFont="1" applyBorder="1" applyAlignment="1" applyProtection="1">
      <alignment vertical="center"/>
      <protection locked="0"/>
    </xf>
    <xf numFmtId="165" fontId="2" fillId="0" borderId="17" xfId="0" applyNumberFormat="1" applyFont="1" applyBorder="1" applyAlignment="1">
      <alignment vertical="center"/>
    </xf>
    <xf numFmtId="165" fontId="2" fillId="3" borderId="17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10" fontId="2" fillId="0" borderId="17" xfId="0" applyNumberFormat="1" applyFont="1" applyBorder="1" applyAlignment="1">
      <alignment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0" xfId="2" applyAlignment="1" applyProtection="1"/>
    <xf numFmtId="49" fontId="2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Protection="1">
      <protection locked="0"/>
    </xf>
    <xf numFmtId="165" fontId="2" fillId="3" borderId="18" xfId="0" applyNumberFormat="1" applyFont="1" applyFill="1" applyBorder="1" applyAlignment="1">
      <alignment horizontal="left"/>
    </xf>
    <xf numFmtId="0" fontId="2" fillId="0" borderId="18" xfId="0" applyFont="1" applyBorder="1"/>
    <xf numFmtId="10" fontId="2" fillId="0" borderId="18" xfId="0" applyNumberFormat="1" applyFont="1" applyBorder="1"/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2" fontId="2" fillId="0" borderId="17" xfId="0" applyNumberFormat="1" applyFont="1" applyBorder="1" applyProtection="1">
      <protection locked="0"/>
    </xf>
    <xf numFmtId="165" fontId="2" fillId="0" borderId="17" xfId="0" applyNumberFormat="1" applyFont="1" applyFill="1" applyBorder="1" applyAlignment="1">
      <alignment horizontal="left"/>
    </xf>
    <xf numFmtId="0" fontId="2" fillId="0" borderId="17" xfId="0" applyFont="1" applyFill="1" applyBorder="1"/>
    <xf numFmtId="10" fontId="2" fillId="0" borderId="17" xfId="0" applyNumberFormat="1" applyFont="1" applyBorder="1"/>
    <xf numFmtId="0" fontId="7" fillId="0" borderId="17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7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165" fontId="2" fillId="3" borderId="17" xfId="0" applyNumberFormat="1" applyFont="1" applyFill="1" applyBorder="1" applyAlignment="1">
      <alignment horizontal="left"/>
    </xf>
    <xf numFmtId="0" fontId="2" fillId="0" borderId="17" xfId="0" applyFont="1" applyBorder="1"/>
    <xf numFmtId="49" fontId="2" fillId="0" borderId="19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2" fontId="2" fillId="0" borderId="23" xfId="0" applyNumberFormat="1" applyFont="1" applyBorder="1" applyProtection="1">
      <protection locked="0"/>
    </xf>
    <xf numFmtId="165" fontId="2" fillId="0" borderId="23" xfId="0" applyNumberFormat="1" applyFont="1" applyFill="1" applyBorder="1" applyAlignment="1">
      <alignment vertical="center"/>
    </xf>
    <xf numFmtId="0" fontId="7" fillId="0" borderId="17" xfId="0" applyFont="1" applyBorder="1" applyAlignment="1">
      <alignment horizontal="center"/>
    </xf>
    <xf numFmtId="0" fontId="7" fillId="0" borderId="24" xfId="0" applyFont="1" applyBorder="1"/>
    <xf numFmtId="165" fontId="2" fillId="3" borderId="28" xfId="0" applyNumberFormat="1" applyFont="1" applyFill="1" applyBorder="1" applyAlignment="1">
      <alignment horizontal="left"/>
    </xf>
    <xf numFmtId="0" fontId="2" fillId="0" borderId="29" xfId="0" applyFont="1" applyBorder="1"/>
    <xf numFmtId="10" fontId="2" fillId="0" borderId="29" xfId="0" applyNumberFormat="1" applyFont="1" applyBorder="1"/>
    <xf numFmtId="0" fontId="2" fillId="0" borderId="30" xfId="0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2" fontId="2" fillId="0" borderId="31" xfId="0" applyNumberFormat="1" applyFont="1" applyBorder="1" applyProtection="1">
      <protection locked="0"/>
    </xf>
    <xf numFmtId="165" fontId="2" fillId="0" borderId="31" xfId="0" applyNumberFormat="1" applyFont="1" applyBorder="1" applyAlignment="1" applyProtection="1">
      <alignment vertical="center"/>
      <protection locked="0"/>
    </xf>
    <xf numFmtId="165" fontId="2" fillId="3" borderId="31" xfId="0" applyNumberFormat="1" applyFont="1" applyFill="1" applyBorder="1" applyAlignment="1" applyProtection="1">
      <alignment horizontal="left"/>
      <protection locked="0"/>
    </xf>
    <xf numFmtId="0" fontId="2" fillId="0" borderId="31" xfId="0" applyFont="1" applyBorder="1" applyProtection="1">
      <protection locked="0"/>
    </xf>
    <xf numFmtId="10" fontId="2" fillId="0" borderId="32" xfId="0" applyNumberFormat="1" applyFont="1" applyBorder="1" applyProtection="1">
      <protection locked="0"/>
    </xf>
    <xf numFmtId="49" fontId="7" fillId="2" borderId="13" xfId="0" applyNumberFormat="1" applyFont="1" applyFill="1" applyBorder="1" applyAlignment="1">
      <alignment horizontal="center" vertical="top" wrapText="1"/>
    </xf>
    <xf numFmtId="165" fontId="2" fillId="3" borderId="33" xfId="0" applyNumberFormat="1" applyFont="1" applyFill="1" applyBorder="1" applyAlignment="1">
      <alignment horizontal="left"/>
    </xf>
    <xf numFmtId="0" fontId="2" fillId="0" borderId="34" xfId="0" applyFont="1" applyBorder="1"/>
    <xf numFmtId="10" fontId="2" fillId="0" borderId="34" xfId="0" applyNumberFormat="1" applyFont="1" applyBorder="1"/>
    <xf numFmtId="0" fontId="10" fillId="0" borderId="17" xfId="0" applyFont="1" applyBorder="1" applyAlignment="1">
      <alignment horizontal="center" vertical="center" wrapText="1"/>
    </xf>
    <xf numFmtId="0" fontId="7" fillId="0" borderId="17" xfId="0" applyFont="1" applyBorder="1"/>
    <xf numFmtId="0" fontId="2" fillId="0" borderId="35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left"/>
    </xf>
    <xf numFmtId="1" fontId="2" fillId="0" borderId="17" xfId="0" applyNumberFormat="1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vertical="center"/>
    </xf>
    <xf numFmtId="49" fontId="2" fillId="0" borderId="28" xfId="0" applyNumberFormat="1" applyFont="1" applyBorder="1" applyAlignment="1">
      <alignment horizontal="center" vertical="top"/>
    </xf>
    <xf numFmtId="49" fontId="2" fillId="0" borderId="29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vertical="center"/>
    </xf>
    <xf numFmtId="165" fontId="2" fillId="0" borderId="31" xfId="0" applyNumberFormat="1" applyFont="1" applyBorder="1" applyAlignment="1">
      <alignment horizontal="left"/>
    </xf>
    <xf numFmtId="0" fontId="2" fillId="0" borderId="31" xfId="0" applyFont="1" applyBorder="1"/>
    <xf numFmtId="10" fontId="2" fillId="0" borderId="32" xfId="0" applyNumberFormat="1" applyFont="1" applyBorder="1"/>
    <xf numFmtId="165" fontId="2" fillId="3" borderId="23" xfId="0" applyNumberFormat="1" applyFont="1" applyFill="1" applyBorder="1" applyAlignment="1">
      <alignment horizontal="left"/>
    </xf>
    <xf numFmtId="0" fontId="2" fillId="0" borderId="23" xfId="0" applyFont="1" applyBorder="1"/>
    <xf numFmtId="10" fontId="2" fillId="0" borderId="23" xfId="0" applyNumberFormat="1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49" fontId="2" fillId="0" borderId="33" xfId="0" applyNumberFormat="1" applyFont="1" applyBorder="1" applyAlignment="1">
      <alignment horizontal="center" vertical="top"/>
    </xf>
    <xf numFmtId="49" fontId="2" fillId="0" borderId="34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Protection="1">
      <protection locked="0"/>
    </xf>
    <xf numFmtId="10" fontId="2" fillId="0" borderId="17" xfId="0" applyNumberFormat="1" applyFont="1" applyFill="1" applyBorder="1"/>
    <xf numFmtId="165" fontId="2" fillId="3" borderId="31" xfId="0" applyNumberFormat="1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2" fontId="2" fillId="0" borderId="19" xfId="0" applyNumberFormat="1" applyFont="1" applyBorder="1" applyProtection="1">
      <protection locked="0"/>
    </xf>
    <xf numFmtId="165" fontId="2" fillId="3" borderId="19" xfId="0" applyNumberFormat="1" applyFont="1" applyFill="1" applyBorder="1" applyAlignment="1">
      <alignment horizontal="left"/>
    </xf>
    <xf numFmtId="0" fontId="2" fillId="0" borderId="19" xfId="0" applyFont="1" applyBorder="1"/>
    <xf numFmtId="10" fontId="2" fillId="0" borderId="19" xfId="0" applyNumberFormat="1" applyFont="1" applyBorder="1"/>
    <xf numFmtId="0" fontId="10" fillId="0" borderId="19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horizontal="left"/>
    </xf>
    <xf numFmtId="0" fontId="2" fillId="0" borderId="37" xfId="0" applyFont="1" applyBorder="1" applyAlignment="1">
      <alignment horizontal="center"/>
    </xf>
    <xf numFmtId="0" fontId="2" fillId="0" borderId="17" xfId="0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165" fontId="2" fillId="0" borderId="17" xfId="0" applyNumberFormat="1" applyFont="1" applyBorder="1" applyAlignment="1" applyProtection="1">
      <alignment vertical="center"/>
      <protection locked="0"/>
    </xf>
    <xf numFmtId="0" fontId="7" fillId="3" borderId="17" xfId="0" applyFont="1" applyFill="1" applyBorder="1" applyAlignment="1">
      <alignment horizontal="left" vertical="top" wrapText="1"/>
    </xf>
    <xf numFmtId="0" fontId="7" fillId="0" borderId="17" xfId="0" quotePrefix="1" applyFont="1" applyBorder="1" applyAlignment="1">
      <alignment horizontal="left" vertical="top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/>
    <xf numFmtId="0" fontId="7" fillId="0" borderId="35" xfId="0" applyFont="1" applyBorder="1" applyAlignment="1">
      <alignment horizontal="left" vertical="top" wrapText="1"/>
    </xf>
    <xf numFmtId="2" fontId="2" fillId="0" borderId="17" xfId="0" applyNumberFormat="1" applyFont="1" applyBorder="1"/>
    <xf numFmtId="0" fontId="7" fillId="0" borderId="1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0" fillId="0" borderId="38" xfId="0" applyBorder="1"/>
    <xf numFmtId="0" fontId="7" fillId="0" borderId="19" xfId="0" applyFont="1" applyBorder="1" applyAlignment="1">
      <alignment horizontal="left" vertical="top" wrapText="1"/>
    </xf>
    <xf numFmtId="0" fontId="7" fillId="0" borderId="17" xfId="0" applyFont="1" applyBorder="1" applyAlignment="1" applyProtection="1">
      <alignment horizontal="left" vertical="top" wrapText="1"/>
      <protection locked="0"/>
    </xf>
    <xf numFmtId="49" fontId="2" fillId="0" borderId="3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2" fillId="0" borderId="35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horizontal="left" wrapText="1"/>
    </xf>
    <xf numFmtId="0" fontId="9" fillId="0" borderId="33" xfId="0" applyFont="1" applyBorder="1" applyAlignment="1">
      <alignment horizontal="left" vertical="top"/>
    </xf>
    <xf numFmtId="165" fontId="9" fillId="0" borderId="34" xfId="0" applyNumberFormat="1" applyFont="1" applyBorder="1" applyAlignment="1">
      <alignment horizontal="left"/>
    </xf>
    <xf numFmtId="10" fontId="9" fillId="0" borderId="34" xfId="0" applyNumberFormat="1" applyFont="1" applyBorder="1"/>
    <xf numFmtId="0" fontId="7" fillId="0" borderId="3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left" vertical="top" wrapText="1"/>
    </xf>
    <xf numFmtId="2" fontId="2" fillId="0" borderId="17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/>
    <xf numFmtId="2" fontId="2" fillId="0" borderId="17" xfId="0" applyNumberFormat="1" applyFont="1" applyFill="1" applyBorder="1" applyAlignment="1">
      <alignment horizontal="left" vertical="center" wrapText="1"/>
    </xf>
    <xf numFmtId="2" fontId="2" fillId="0" borderId="23" xfId="0" applyNumberFormat="1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Protection="1">
      <protection locked="0"/>
    </xf>
    <xf numFmtId="165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0" fontId="2" fillId="0" borderId="0" xfId="0" applyNumberFormat="1" applyFont="1" applyBorder="1"/>
    <xf numFmtId="165" fontId="2" fillId="3" borderId="40" xfId="0" applyNumberFormat="1" applyFont="1" applyFill="1" applyBorder="1" applyAlignment="1">
      <alignment horizontal="left"/>
    </xf>
    <xf numFmtId="0" fontId="2" fillId="0" borderId="41" xfId="0" applyFont="1" applyBorder="1"/>
    <xf numFmtId="10" fontId="2" fillId="0" borderId="41" xfId="0" applyNumberFormat="1" applyFont="1" applyBorder="1"/>
    <xf numFmtId="165" fontId="2" fillId="3" borderId="28" xfId="0" applyNumberFormat="1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10" fontId="2" fillId="0" borderId="29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0" fontId="2" fillId="0" borderId="19" xfId="0" applyNumberFormat="1" applyFont="1" applyBorder="1" applyAlignment="1">
      <alignment vertical="center"/>
    </xf>
    <xf numFmtId="49" fontId="7" fillId="0" borderId="24" xfId="0" applyNumberFormat="1" applyFont="1" applyBorder="1" applyAlignment="1">
      <alignment horizontal="center" vertical="top" wrapText="1"/>
    </xf>
    <xf numFmtId="10" fontId="9" fillId="0" borderId="45" xfId="0" applyNumberFormat="1" applyFont="1" applyBorder="1"/>
    <xf numFmtId="165" fontId="2" fillId="3" borderId="36" xfId="0" applyNumberFormat="1" applyFont="1" applyFill="1" applyBorder="1" applyAlignment="1">
      <alignment horizontal="left"/>
    </xf>
    <xf numFmtId="0" fontId="9" fillId="0" borderId="28" xfId="0" applyFont="1" applyBorder="1" applyAlignment="1">
      <alignment horizontal="left" vertical="top"/>
    </xf>
    <xf numFmtId="165" fontId="9" fillId="0" borderId="29" xfId="0" applyNumberFormat="1" applyFont="1" applyBorder="1" applyAlignment="1">
      <alignment horizontal="left"/>
    </xf>
    <xf numFmtId="10" fontId="9" fillId="0" borderId="29" xfId="0" applyNumberFormat="1" applyFont="1" applyBorder="1"/>
    <xf numFmtId="49" fontId="2" fillId="0" borderId="7" xfId="0" applyNumberFormat="1" applyFont="1" applyBorder="1" applyAlignment="1">
      <alignment horizontal="center" vertical="top"/>
    </xf>
    <xf numFmtId="49" fontId="7" fillId="0" borderId="39" xfId="0" applyNumberFormat="1" applyFont="1" applyBorder="1" applyAlignment="1">
      <alignment horizontal="center" vertical="top" wrapText="1"/>
    </xf>
    <xf numFmtId="10" fontId="2" fillId="0" borderId="45" xfId="0" applyNumberFormat="1" applyFont="1" applyBorder="1"/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7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13" xfId="0" applyNumberFormat="1" applyFont="1" applyFill="1" applyBorder="1" applyAlignment="1" applyProtection="1">
      <alignment horizontal="left"/>
      <protection locked="0"/>
    </xf>
    <xf numFmtId="49" fontId="7" fillId="0" borderId="46" xfId="0" applyNumberFormat="1" applyFont="1" applyBorder="1" applyAlignment="1" applyProtection="1">
      <alignment horizontal="center" vertical="top" wrapText="1"/>
      <protection locked="0"/>
    </xf>
    <xf numFmtId="0" fontId="7" fillId="0" borderId="47" xfId="0" applyFont="1" applyBorder="1" applyAlignment="1" applyProtection="1">
      <alignment horizontal="left" vertical="top"/>
      <protection locked="0"/>
    </xf>
    <xf numFmtId="165" fontId="9" fillId="0" borderId="34" xfId="0" applyNumberFormat="1" applyFont="1" applyBorder="1" applyAlignment="1" applyProtection="1">
      <alignment horizontal="left"/>
      <protection locked="0"/>
    </xf>
    <xf numFmtId="10" fontId="9" fillId="0" borderId="48" xfId="0" applyNumberFormat="1" applyFont="1" applyBorder="1"/>
    <xf numFmtId="0" fontId="2" fillId="0" borderId="17" xfId="0" applyFont="1" applyBorder="1" applyAlignment="1" applyProtection="1">
      <alignment horizontal="left" vertical="center" wrapText="1"/>
      <protection locked="0"/>
    </xf>
    <xf numFmtId="165" fontId="2" fillId="3" borderId="17" xfId="0" applyNumberFormat="1" applyFont="1" applyFill="1" applyBorder="1" applyAlignment="1" applyProtection="1">
      <alignment horizontal="left"/>
      <protection locked="0"/>
    </xf>
    <xf numFmtId="10" fontId="2" fillId="0" borderId="19" xfId="0" applyNumberFormat="1" applyFont="1" applyBorder="1" applyProtection="1">
      <protection locked="0" hidden="1"/>
    </xf>
    <xf numFmtId="2" fontId="2" fillId="0" borderId="17" xfId="0" applyNumberFormat="1" applyFont="1" applyBorder="1" applyAlignment="1" applyProtection="1">
      <alignment horizontal="left" vertical="center" wrapText="1"/>
      <protection locked="0"/>
    </xf>
    <xf numFmtId="165" fontId="2" fillId="3" borderId="23" xfId="0" applyNumberFormat="1" applyFont="1" applyFill="1" applyBorder="1" applyAlignment="1" applyProtection="1">
      <alignment horizontal="left"/>
      <protection locked="0"/>
    </xf>
    <xf numFmtId="49" fontId="7" fillId="0" borderId="24" xfId="0" applyNumberFormat="1" applyFont="1" applyBorder="1" applyAlignment="1" applyProtection="1">
      <alignment horizontal="center" vertical="top" wrapText="1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165" fontId="9" fillId="0" borderId="29" xfId="0" applyNumberFormat="1" applyFont="1" applyBorder="1" applyAlignment="1" applyProtection="1">
      <alignment horizontal="left"/>
      <protection locked="0"/>
    </xf>
    <xf numFmtId="10" fontId="2" fillId="0" borderId="49" xfId="0" applyNumberFormat="1" applyFont="1" applyBorder="1" applyProtection="1">
      <protection locked="0" hidden="1"/>
    </xf>
    <xf numFmtId="165" fontId="2" fillId="3" borderId="19" xfId="0" applyNumberFormat="1" applyFont="1" applyFill="1" applyBorder="1" applyAlignment="1" applyProtection="1">
      <alignment horizontal="left"/>
      <protection locked="0"/>
    </xf>
    <xf numFmtId="0" fontId="9" fillId="0" borderId="28" xfId="0" applyFont="1" applyBorder="1" applyAlignment="1" applyProtection="1">
      <alignment horizontal="left" vertical="top"/>
      <protection locked="0"/>
    </xf>
    <xf numFmtId="10" fontId="2" fillId="0" borderId="29" xfId="0" applyNumberFormat="1" applyFont="1" applyBorder="1" applyProtection="1">
      <protection locked="0" hidden="1"/>
    </xf>
    <xf numFmtId="0" fontId="2" fillId="0" borderId="15" xfId="0" quotePrefix="1" applyFont="1" applyBorder="1" applyAlignment="1">
      <alignment horizontal="center"/>
    </xf>
    <xf numFmtId="0" fontId="2" fillId="0" borderId="19" xfId="0" quotePrefix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165" fontId="2" fillId="3" borderId="15" xfId="0" applyNumberFormat="1" applyFont="1" applyFill="1" applyBorder="1" applyAlignment="1">
      <alignment horizontal="left"/>
    </xf>
    <xf numFmtId="0" fontId="2" fillId="0" borderId="15" xfId="0" applyFont="1" applyBorder="1"/>
    <xf numFmtId="10" fontId="2" fillId="0" borderId="15" xfId="0" applyNumberFormat="1" applyFont="1" applyBorder="1"/>
    <xf numFmtId="0" fontId="2" fillId="0" borderId="17" xfId="0" quotePrefix="1" applyFont="1" applyBorder="1" applyAlignment="1">
      <alignment horizontal="center"/>
    </xf>
    <xf numFmtId="0" fontId="2" fillId="0" borderId="17" xfId="0" applyFont="1" applyBorder="1" applyAlignment="1">
      <alignment wrapText="1"/>
    </xf>
    <xf numFmtId="49" fontId="7" fillId="0" borderId="46" xfId="0" applyNumberFormat="1" applyFont="1" applyBorder="1" applyAlignment="1">
      <alignment horizontal="center" vertical="top" wrapText="1"/>
    </xf>
    <xf numFmtId="0" fontId="9" fillId="0" borderId="50" xfId="0" applyFont="1" applyBorder="1" applyAlignment="1">
      <alignment horizontal="left" vertical="top"/>
    </xf>
    <xf numFmtId="0" fontId="2" fillId="0" borderId="35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/>
    </xf>
    <xf numFmtId="0" fontId="9" fillId="0" borderId="49" xfId="0" applyFont="1" applyBorder="1" applyAlignment="1">
      <alignment horizontal="left" vertical="top"/>
    </xf>
    <xf numFmtId="49" fontId="2" fillId="0" borderId="23" xfId="0" applyNumberFormat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165" fontId="2" fillId="0" borderId="36" xfId="0" applyNumberFormat="1" applyFont="1" applyFill="1" applyBorder="1" applyAlignment="1">
      <alignment horizontal="left"/>
    </xf>
    <xf numFmtId="0" fontId="2" fillId="0" borderId="19" xfId="0" applyFont="1" applyFill="1" applyBorder="1"/>
    <xf numFmtId="10" fontId="2" fillId="0" borderId="19" xfId="0" applyNumberFormat="1" applyFont="1" applyFill="1" applyBorder="1"/>
    <xf numFmtId="0" fontId="2" fillId="0" borderId="17" xfId="0" applyFont="1" applyFill="1" applyBorder="1" applyAlignment="1">
      <alignment horizontal="left"/>
    </xf>
    <xf numFmtId="165" fontId="2" fillId="0" borderId="23" xfId="0" applyNumberFormat="1" applyFont="1" applyFill="1" applyBorder="1" applyAlignment="1">
      <alignment horizontal="left"/>
    </xf>
    <xf numFmtId="49" fontId="2" fillId="0" borderId="39" xfId="0" applyNumberFormat="1" applyFont="1" applyFill="1" applyBorder="1" applyAlignment="1">
      <alignment horizontal="center" vertical="top" wrapText="1"/>
    </xf>
    <xf numFmtId="49" fontId="2" fillId="0" borderId="39" xfId="0" applyNumberFormat="1" applyFont="1" applyFill="1" applyBorder="1" applyAlignment="1">
      <alignment horizontal="left" vertical="top" wrapText="1"/>
    </xf>
    <xf numFmtId="0" fontId="2" fillId="0" borderId="23" xfId="0" applyFont="1" applyFill="1" applyBorder="1"/>
    <xf numFmtId="10" fontId="2" fillId="0" borderId="36" xfId="0" applyNumberFormat="1" applyFont="1" applyFill="1" applyBorder="1"/>
    <xf numFmtId="0" fontId="7" fillId="0" borderId="28" xfId="0" applyFont="1" applyBorder="1" applyAlignment="1">
      <alignment horizontal="left" vertical="top"/>
    </xf>
    <xf numFmtId="0" fontId="2" fillId="0" borderId="17" xfId="0" applyFont="1" applyBorder="1" applyAlignment="1" applyProtection="1">
      <alignment horizontal="center" vertical="top" wrapText="1"/>
      <protection locked="0"/>
    </xf>
    <xf numFmtId="165" fontId="7" fillId="2" borderId="13" xfId="0" applyNumberFormat="1" applyFont="1" applyFill="1" applyBorder="1"/>
    <xf numFmtId="49" fontId="7" fillId="0" borderId="39" xfId="3" applyNumberFormat="1" applyFont="1" applyFill="1" applyBorder="1" applyAlignment="1">
      <alignment horizontal="center" vertical="top" wrapText="1"/>
    </xf>
    <xf numFmtId="49" fontId="9" fillId="2" borderId="1" xfId="3" applyNumberFormat="1" applyFont="1" applyFill="1" applyBorder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49" fontId="7" fillId="0" borderId="17" xfId="3" applyNumberFormat="1" applyFont="1" applyBorder="1" applyAlignment="1">
      <alignment horizontal="center" vertical="top" wrapText="1"/>
    </xf>
    <xf numFmtId="49" fontId="2" fillId="0" borderId="18" xfId="3" applyNumberFormat="1" applyBorder="1" applyAlignment="1">
      <alignment horizontal="center" vertical="top" wrapText="1"/>
    </xf>
    <xf numFmtId="165" fontId="2" fillId="0" borderId="23" xfId="3" applyNumberFormat="1" applyBorder="1" applyAlignment="1">
      <alignment vertical="center"/>
    </xf>
    <xf numFmtId="165" fontId="2" fillId="3" borderId="18" xfId="3" applyNumberFormat="1" applyFill="1" applyBorder="1" applyAlignment="1">
      <alignment horizontal="left"/>
    </xf>
    <xf numFmtId="10" fontId="2" fillId="0" borderId="52" xfId="3" applyNumberFormat="1" applyBorder="1"/>
    <xf numFmtId="49" fontId="2" fillId="0" borderId="54" xfId="3" applyNumberFormat="1" applyBorder="1" applyAlignment="1">
      <alignment horizontal="center" vertical="top" wrapText="1"/>
    </xf>
    <xf numFmtId="0" fontId="9" fillId="0" borderId="54" xfId="3" applyFont="1" applyBorder="1" applyAlignment="1">
      <alignment horizontal="left" vertical="top"/>
    </xf>
    <xf numFmtId="2" fontId="2" fillId="0" borderId="54" xfId="3" applyNumberFormat="1" applyBorder="1"/>
    <xf numFmtId="0" fontId="2" fillId="0" borderId="54" xfId="3" applyBorder="1" applyAlignment="1">
      <alignment horizontal="center"/>
    </xf>
    <xf numFmtId="165" fontId="2" fillId="0" borderId="54" xfId="3" applyNumberFormat="1" applyBorder="1" applyAlignment="1">
      <alignment vertical="center"/>
    </xf>
    <xf numFmtId="165" fontId="2" fillId="3" borderId="54" xfId="3" applyNumberFormat="1" applyFill="1" applyBorder="1" applyAlignment="1">
      <alignment horizontal="left"/>
    </xf>
    <xf numFmtId="10" fontId="2" fillId="0" borderId="54" xfId="3" applyNumberFormat="1" applyBorder="1"/>
    <xf numFmtId="49" fontId="2" fillId="0" borderId="0" xfId="0" applyNumberFormat="1" applyFont="1" applyAlignment="1">
      <alignment horizontal="center"/>
    </xf>
    <xf numFmtId="0" fontId="7" fillId="0" borderId="39" xfId="3" applyFont="1" applyBorder="1" applyAlignment="1"/>
    <xf numFmtId="165" fontId="9" fillId="2" borderId="13" xfId="3" applyNumberFormat="1" applyFont="1" applyFill="1" applyBorder="1" applyAlignment="1">
      <alignment horizontal="left"/>
    </xf>
    <xf numFmtId="10" fontId="7" fillId="2" borderId="13" xfId="3" applyNumberFormat="1" applyFont="1" applyFill="1" applyBorder="1" applyAlignment="1">
      <alignment vertical="center"/>
    </xf>
    <xf numFmtId="165" fontId="9" fillId="4" borderId="13" xfId="0" applyNumberFormat="1" applyFont="1" applyFill="1" applyBorder="1"/>
    <xf numFmtId="164" fontId="7" fillId="0" borderId="13" xfId="0" applyNumberFormat="1" applyFont="1" applyBorder="1" applyAlignment="1">
      <alignment horizontal="center" vertical="center" shrinkToFit="1"/>
    </xf>
    <xf numFmtId="164" fontId="7" fillId="0" borderId="1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left"/>
    </xf>
    <xf numFmtId="165" fontId="0" fillId="0" borderId="17" xfId="0" applyNumberFormat="1" applyBorder="1"/>
    <xf numFmtId="10" fontId="0" fillId="0" borderId="17" xfId="0" applyNumberFormat="1" applyBorder="1"/>
    <xf numFmtId="0" fontId="0" fillId="0" borderId="17" xfId="0" applyBorder="1" applyAlignment="1">
      <alignment horizontal="left"/>
    </xf>
    <xf numFmtId="49" fontId="2" fillId="0" borderId="39" xfId="0" applyNumberFormat="1" applyFont="1" applyBorder="1" applyAlignment="1">
      <alignment horizontal="center"/>
    </xf>
    <xf numFmtId="0" fontId="0" fillId="0" borderId="29" xfId="0" applyBorder="1" applyAlignment="1">
      <alignment horizontal="left"/>
    </xf>
    <xf numFmtId="0" fontId="6" fillId="0" borderId="0" xfId="2" applyAlignment="1" applyProtection="1">
      <alignment horizontal="left"/>
    </xf>
    <xf numFmtId="165" fontId="0" fillId="0" borderId="0" xfId="0" applyNumberFormat="1"/>
    <xf numFmtId="10" fontId="0" fillId="0" borderId="0" xfId="0" applyNumberFormat="1"/>
    <xf numFmtId="165" fontId="4" fillId="0" borderId="13" xfId="0" applyNumberFormat="1" applyFont="1" applyBorder="1"/>
    <xf numFmtId="10" fontId="4" fillId="0" borderId="13" xfId="0" applyNumberFormat="1" applyFont="1" applyBorder="1"/>
    <xf numFmtId="0" fontId="9" fillId="0" borderId="0" xfId="0" applyFont="1" applyBorder="1"/>
    <xf numFmtId="165" fontId="9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17" xfId="0" applyBorder="1" applyAlignment="1">
      <alignment horizontal="center"/>
    </xf>
    <xf numFmtId="165" fontId="4" fillId="0" borderId="17" xfId="0" applyNumberFormat="1" applyFont="1" applyBorder="1"/>
    <xf numFmtId="10" fontId="4" fillId="0" borderId="17" xfId="0" applyNumberFormat="1" applyFont="1" applyBorder="1"/>
    <xf numFmtId="0" fontId="9" fillId="0" borderId="0" xfId="0" applyFont="1"/>
    <xf numFmtId="165" fontId="9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3" fillId="0" borderId="15" xfId="0" applyFont="1" applyBorder="1" applyAlignment="1">
      <alignment horizontal="center" vertical="center"/>
    </xf>
    <xf numFmtId="2" fontId="7" fillId="0" borderId="57" xfId="0" applyNumberFormat="1" applyFont="1" applyBorder="1" applyProtection="1">
      <protection locked="0"/>
    </xf>
    <xf numFmtId="0" fontId="13" fillId="0" borderId="17" xfId="0" applyFont="1" applyBorder="1" applyAlignment="1">
      <alignment horizontal="center" vertical="center"/>
    </xf>
    <xf numFmtId="2" fontId="7" fillId="0" borderId="59" xfId="0" applyNumberFormat="1" applyFont="1" applyBorder="1" applyProtection="1"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0" borderId="23" xfId="0" applyFont="1" applyBorder="1" applyAlignment="1">
      <alignment horizontal="center" vertical="center"/>
    </xf>
    <xf numFmtId="2" fontId="7" fillId="0" borderId="5" xfId="0" applyNumberFormat="1" applyFont="1" applyBorder="1" applyProtection="1">
      <protection locked="0"/>
    </xf>
    <xf numFmtId="0" fontId="13" fillId="0" borderId="54" xfId="0" applyFont="1" applyBorder="1" applyAlignment="1">
      <alignment horizontal="center" vertical="center"/>
    </xf>
    <xf numFmtId="166" fontId="9" fillId="2" borderId="13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Protection="1">
      <protection locked="0"/>
    </xf>
    <xf numFmtId="2" fontId="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16" fillId="0" borderId="0" xfId="7" applyFont="1"/>
    <xf numFmtId="10" fontId="16" fillId="0" borderId="0" xfId="7" applyNumberFormat="1" applyFont="1"/>
    <xf numFmtId="0" fontId="17" fillId="0" borderId="61" xfId="7" applyFont="1" applyBorder="1"/>
    <xf numFmtId="0" fontId="17" fillId="0" borderId="25" xfId="7" applyFont="1" applyBorder="1"/>
    <xf numFmtId="49" fontId="16" fillId="0" borderId="0" xfId="7" applyNumberFormat="1" applyFont="1"/>
    <xf numFmtId="0" fontId="17" fillId="0" borderId="0" xfId="7" applyFont="1"/>
    <xf numFmtId="167" fontId="18" fillId="0" borderId="0" xfId="7" applyNumberFormat="1" applyFont="1"/>
    <xf numFmtId="0" fontId="16" fillId="0" borderId="0" xfId="7" applyFont="1" applyAlignment="1">
      <alignment horizontal="center"/>
    </xf>
    <xf numFmtId="167" fontId="16" fillId="0" borderId="0" xfId="7" applyNumberFormat="1" applyFont="1"/>
    <xf numFmtId="0" fontId="17" fillId="0" borderId="9" xfId="7" applyFont="1" applyBorder="1" applyAlignment="1">
      <alignment horizontal="center" vertical="center" wrapText="1"/>
    </xf>
    <xf numFmtId="0" fontId="17" fillId="0" borderId="12" xfId="7" applyFont="1" applyBorder="1" applyAlignment="1">
      <alignment horizontal="center" vertical="center"/>
    </xf>
    <xf numFmtId="0" fontId="17" fillId="0" borderId="62" xfId="7" applyFont="1" applyBorder="1" applyAlignment="1">
      <alignment horizontal="center" vertical="center"/>
    </xf>
    <xf numFmtId="0" fontId="19" fillId="0" borderId="4" xfId="7" applyFont="1" applyBorder="1" applyAlignment="1">
      <alignment horizontal="center" vertical="center" wrapText="1"/>
    </xf>
    <xf numFmtId="0" fontId="17" fillId="0" borderId="13" xfId="7" applyFont="1" applyBorder="1" applyAlignment="1">
      <alignment horizontal="center"/>
    </xf>
    <xf numFmtId="10" fontId="21" fillId="0" borderId="12" xfId="7" applyNumberFormat="1" applyFont="1" applyBorder="1"/>
    <xf numFmtId="10" fontId="21" fillId="0" borderId="62" xfId="7" applyNumberFormat="1" applyFont="1" applyBorder="1"/>
    <xf numFmtId="2" fontId="21" fillId="0" borderId="14" xfId="7" applyNumberFormat="1" applyFont="1" applyBorder="1"/>
    <xf numFmtId="167" fontId="17" fillId="2" borderId="1" xfId="7" applyNumberFormat="1" applyFont="1" applyFill="1" applyBorder="1" applyAlignment="1">
      <alignment horizontal="center"/>
    </xf>
    <xf numFmtId="10" fontId="17" fillId="2" borderId="13" xfId="7" applyNumberFormat="1" applyFont="1" applyFill="1" applyBorder="1" applyAlignment="1">
      <alignment horizontal="center"/>
    </xf>
    <xf numFmtId="167" fontId="17" fillId="0" borderId="10" xfId="7" applyNumberFormat="1" applyFont="1" applyBorder="1" applyAlignment="1">
      <alignment horizontal="center"/>
    </xf>
    <xf numFmtId="10" fontId="17" fillId="0" borderId="10" xfId="7" applyNumberFormat="1" applyFont="1" applyBorder="1" applyAlignment="1">
      <alignment horizontal="center"/>
    </xf>
    <xf numFmtId="167" fontId="17" fillId="0" borderId="0" xfId="7" applyNumberFormat="1" applyFont="1" applyAlignment="1">
      <alignment horizontal="center"/>
    </xf>
    <xf numFmtId="10" fontId="17" fillId="0" borderId="0" xfId="7" applyNumberFormat="1" applyFont="1" applyAlignment="1">
      <alignment horizontal="center"/>
    </xf>
    <xf numFmtId="0" fontId="17" fillId="0" borderId="63" xfId="7" applyFont="1" applyBorder="1"/>
    <xf numFmtId="0" fontId="16" fillId="0" borderId="21" xfId="7" applyFont="1" applyBorder="1"/>
    <xf numFmtId="167" fontId="16" fillId="0" borderId="21" xfId="7" applyNumberFormat="1" applyFont="1" applyBorder="1"/>
    <xf numFmtId="2" fontId="17" fillId="0" borderId="64" xfId="7" applyNumberFormat="1" applyFont="1" applyBorder="1" applyAlignment="1">
      <alignment horizontal="center"/>
    </xf>
    <xf numFmtId="2" fontId="16" fillId="0" borderId="0" xfId="7" applyNumberFormat="1" applyFont="1"/>
    <xf numFmtId="0" fontId="17" fillId="0" borderId="65" xfId="7" applyFont="1" applyBorder="1"/>
    <xf numFmtId="0" fontId="16" fillId="0" borderId="26" xfId="7" applyFont="1" applyBorder="1"/>
    <xf numFmtId="167" fontId="16" fillId="0" borderId="26" xfId="7" applyNumberFormat="1" applyFont="1" applyBorder="1"/>
    <xf numFmtId="2" fontId="17" fillId="0" borderId="61" xfId="7" applyNumberFormat="1" applyFont="1" applyBorder="1" applyAlignment="1">
      <alignment horizontal="center"/>
    </xf>
    <xf numFmtId="2" fontId="17" fillId="0" borderId="66" xfId="7" applyNumberFormat="1" applyFont="1" applyBorder="1" applyAlignment="1">
      <alignment horizontal="center"/>
    </xf>
    <xf numFmtId="167" fontId="17" fillId="0" borderId="61" xfId="7" applyNumberFormat="1" applyFont="1" applyBorder="1" applyAlignment="1">
      <alignment horizontal="center"/>
    </xf>
    <xf numFmtId="167" fontId="17" fillId="0" borderId="66" xfId="7" applyNumberFormat="1" applyFont="1" applyBorder="1" applyAlignment="1">
      <alignment horizontal="center"/>
    </xf>
    <xf numFmtId="0" fontId="17" fillId="0" borderId="68" xfId="7" applyFont="1" applyBorder="1"/>
    <xf numFmtId="0" fontId="16" fillId="0" borderId="69" xfId="7" applyFont="1" applyBorder="1"/>
    <xf numFmtId="167" fontId="16" fillId="0" borderId="69" xfId="7" applyNumberFormat="1" applyFont="1" applyBorder="1"/>
    <xf numFmtId="168" fontId="16" fillId="0" borderId="0" xfId="7" applyNumberFormat="1" applyFont="1"/>
    <xf numFmtId="10" fontId="16" fillId="0" borderId="0" xfId="7" applyNumberFormat="1" applyFont="1" applyAlignment="1">
      <alignment horizontal="center"/>
    </xf>
    <xf numFmtId="10" fontId="16" fillId="0" borderId="22" xfId="7" applyNumberFormat="1" applyFont="1" applyBorder="1" applyAlignment="1">
      <alignment horizontal="center"/>
    </xf>
    <xf numFmtId="10" fontId="16" fillId="0" borderId="27" xfId="7" applyNumberFormat="1" applyFont="1" applyBorder="1" applyAlignment="1">
      <alignment horizontal="center"/>
    </xf>
    <xf numFmtId="10" fontId="16" fillId="0" borderId="70" xfId="7" applyNumberFormat="1" applyFont="1" applyBorder="1" applyAlignment="1">
      <alignment horizontal="center"/>
    </xf>
    <xf numFmtId="0" fontId="20" fillId="0" borderId="62" xfId="7" applyFont="1" applyFill="1" applyBorder="1" applyAlignment="1">
      <alignment horizontal="right"/>
    </xf>
    <xf numFmtId="9" fontId="20" fillId="0" borderId="12" xfId="7" applyNumberFormat="1" applyFont="1" applyFill="1" applyBorder="1" applyAlignment="1">
      <alignment horizontal="right"/>
    </xf>
    <xf numFmtId="168" fontId="20" fillId="0" borderId="14" xfId="7" applyNumberFormat="1" applyFont="1" applyFill="1" applyBorder="1" applyAlignment="1">
      <alignment horizontal="right"/>
    </xf>
    <xf numFmtId="0" fontId="22" fillId="0" borderId="0" xfId="8"/>
    <xf numFmtId="0" fontId="13" fillId="5" borderId="13" xfId="8" applyFont="1" applyFill="1" applyBorder="1" applyAlignment="1">
      <alignment horizontal="center"/>
    </xf>
    <xf numFmtId="171" fontId="13" fillId="0" borderId="75" xfId="8" applyNumberFormat="1" applyFont="1" applyBorder="1" applyAlignment="1">
      <alignment horizontal="center"/>
    </xf>
    <xf numFmtId="10" fontId="13" fillId="0" borderId="76" xfId="8" applyNumberFormat="1" applyFont="1" applyBorder="1" applyAlignment="1">
      <alignment horizontal="center"/>
    </xf>
    <xf numFmtId="171" fontId="13" fillId="0" borderId="77" xfId="8" applyNumberFormat="1" applyFont="1" applyBorder="1" applyAlignment="1">
      <alignment horizontal="center"/>
    </xf>
    <xf numFmtId="171" fontId="13" fillId="0" borderId="76" xfId="8" applyNumberFormat="1" applyFont="1" applyBorder="1" applyAlignment="1">
      <alignment horizontal="center"/>
    </xf>
    <xf numFmtId="171" fontId="13" fillId="0" borderId="65" xfId="8" applyNumberFormat="1" applyFont="1" applyBorder="1" applyAlignment="1">
      <alignment horizontal="center"/>
    </xf>
    <xf numFmtId="171" fontId="13" fillId="0" borderId="78" xfId="8" applyNumberFormat="1" applyFont="1" applyBorder="1" applyAlignment="1">
      <alignment horizontal="center"/>
    </xf>
    <xf numFmtId="10" fontId="13" fillId="0" borderId="78" xfId="8" applyNumberFormat="1" applyFont="1" applyBorder="1" applyAlignment="1">
      <alignment horizontal="center"/>
    </xf>
    <xf numFmtId="0" fontId="13" fillId="0" borderId="65" xfId="8" applyFont="1" applyBorder="1" applyAlignment="1">
      <alignment horizontal="center"/>
    </xf>
    <xf numFmtId="0" fontId="13" fillId="0" borderId="78" xfId="8" applyFont="1" applyBorder="1" applyAlignment="1">
      <alignment horizontal="center"/>
    </xf>
    <xf numFmtId="0" fontId="13" fillId="0" borderId="68" xfId="8" applyFont="1" applyBorder="1" applyAlignment="1">
      <alignment horizontal="center"/>
    </xf>
    <xf numFmtId="0" fontId="13" fillId="0" borderId="79" xfId="8" applyFont="1" applyBorder="1" applyAlignment="1">
      <alignment horizontal="center"/>
    </xf>
    <xf numFmtId="0" fontId="2" fillId="0" borderId="0" xfId="8" applyFont="1"/>
    <xf numFmtId="1" fontId="22" fillId="0" borderId="0" xfId="8" applyNumberFormat="1"/>
    <xf numFmtId="0" fontId="17" fillId="0" borderId="1" xfId="7" applyFont="1" applyBorder="1" applyAlignment="1">
      <alignment horizontal="center"/>
    </xf>
    <xf numFmtId="10" fontId="16" fillId="0" borderId="12" xfId="7" applyNumberFormat="1" applyFont="1" applyBorder="1" applyAlignment="1">
      <alignment horizontal="center" vertical="center"/>
    </xf>
    <xf numFmtId="10" fontId="16" fillId="0" borderId="62" xfId="7" applyNumberFormat="1" applyFont="1" applyBorder="1" applyAlignment="1">
      <alignment horizontal="center" vertical="center"/>
    </xf>
    <xf numFmtId="10" fontId="16" fillId="0" borderId="14" xfId="7" applyNumberFormat="1" applyFont="1" applyBorder="1" applyAlignment="1">
      <alignment horizontal="center" vertical="center"/>
    </xf>
    <xf numFmtId="167" fontId="17" fillId="2" borderId="13" xfId="7" applyNumberFormat="1" applyFont="1" applyFill="1" applyBorder="1" applyAlignment="1">
      <alignment horizontal="center"/>
    </xf>
    <xf numFmtId="0" fontId="17" fillId="0" borderId="80" xfId="7" applyFont="1" applyBorder="1"/>
    <xf numFmtId="0" fontId="16" fillId="0" borderId="67" xfId="7" applyFont="1" applyBorder="1"/>
    <xf numFmtId="167" fontId="16" fillId="0" borderId="67" xfId="7" applyNumberFormat="1" applyFont="1" applyBorder="1"/>
    <xf numFmtId="10" fontId="16" fillId="0" borderId="81" xfId="7" applyNumberFormat="1" applyFont="1" applyBorder="1" applyAlignment="1">
      <alignment horizontal="center"/>
    </xf>
    <xf numFmtId="0" fontId="16" fillId="0" borderId="21" xfId="7" applyFont="1" applyBorder="1" applyAlignment="1">
      <alignment horizontal="center"/>
    </xf>
    <xf numFmtId="2" fontId="19" fillId="0" borderId="25" xfId="7" applyNumberFormat="1" applyFont="1" applyBorder="1" applyAlignment="1">
      <alignment horizontal="center"/>
    </xf>
    <xf numFmtId="0" fontId="16" fillId="0" borderId="26" xfId="7" applyFont="1" applyBorder="1" applyAlignment="1">
      <alignment horizontal="center"/>
    </xf>
    <xf numFmtId="0" fontId="16" fillId="0" borderId="67" xfId="7" applyFont="1" applyBorder="1" applyAlignment="1">
      <alignment horizontal="center"/>
    </xf>
    <xf numFmtId="0" fontId="16" fillId="0" borderId="69" xfId="7" applyFont="1" applyBorder="1" applyAlignment="1">
      <alignment horizontal="center"/>
    </xf>
    <xf numFmtId="2" fontId="17" fillId="0" borderId="71" xfId="7" applyNumberFormat="1" applyFont="1" applyBorder="1" applyAlignment="1">
      <alignment horizontal="center"/>
    </xf>
    <xf numFmtId="2" fontId="17" fillId="0" borderId="72" xfId="7" applyNumberFormat="1" applyFont="1" applyBorder="1" applyAlignment="1">
      <alignment horizontal="center"/>
    </xf>
    <xf numFmtId="2" fontId="17" fillId="0" borderId="74" xfId="7" applyNumberFormat="1" applyFont="1" applyBorder="1" applyAlignment="1">
      <alignment horizontal="center"/>
    </xf>
    <xf numFmtId="167" fontId="17" fillId="0" borderId="74" xfId="7" applyNumberFormat="1" applyFont="1" applyBorder="1" applyAlignment="1">
      <alignment horizontal="center"/>
    </xf>
    <xf numFmtId="167" fontId="17" fillId="0" borderId="73" xfId="7" applyNumberFormat="1" applyFont="1" applyBorder="1" applyAlignment="1">
      <alignment horizontal="center"/>
    </xf>
    <xf numFmtId="49" fontId="2" fillId="0" borderId="39" xfId="0" quotePrefix="1" applyNumberFormat="1" applyFont="1" applyBorder="1" applyAlignment="1" applyProtection="1">
      <alignment horizontal="left"/>
      <protection locked="0"/>
    </xf>
    <xf numFmtId="49" fontId="2" fillId="0" borderId="29" xfId="0" applyNumberFormat="1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45" xfId="0" applyFont="1" applyBorder="1" applyProtection="1">
      <protection locked="0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3" fillId="0" borderId="58" xfId="0" applyNumberFormat="1" applyFont="1" applyBorder="1" applyAlignment="1">
      <alignment horizontal="left" vertical="center" indent="1"/>
    </xf>
    <xf numFmtId="0" fontId="0" fillId="0" borderId="29" xfId="0" applyBorder="1"/>
    <xf numFmtId="0" fontId="0" fillId="0" borderId="45" xfId="0" applyBorder="1"/>
    <xf numFmtId="49" fontId="13" fillId="0" borderId="60" xfId="0" applyNumberFormat="1" applyFont="1" applyBorder="1" applyAlignment="1">
      <alignment horizontal="left" vertical="center" indent="1"/>
    </xf>
    <xf numFmtId="0" fontId="0" fillId="0" borderId="31" xfId="0" applyBorder="1"/>
    <xf numFmtId="0" fontId="0" fillId="0" borderId="32" xfId="0" applyBorder="1"/>
    <xf numFmtId="0" fontId="0" fillId="0" borderId="0" xfId="0"/>
    <xf numFmtId="0" fontId="6" fillId="0" borderId="17" xfId="2" applyBorder="1" applyAlignment="1" applyProtection="1">
      <alignment horizontal="lef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9" fillId="0" borderId="13" xfId="0" applyFont="1" applyBorder="1"/>
    <xf numFmtId="165" fontId="9" fillId="0" borderId="1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49" fontId="12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49" fontId="13" fillId="0" borderId="56" xfId="0" applyNumberFormat="1" applyFont="1" applyBorder="1" applyAlignment="1">
      <alignment horizontal="left" vertical="center" indent="1"/>
    </xf>
    <xf numFmtId="0" fontId="0" fillId="0" borderId="34" xfId="0" applyBorder="1"/>
    <xf numFmtId="0" fontId="0" fillId="0" borderId="48" xfId="0" applyBorder="1"/>
    <xf numFmtId="49" fontId="6" fillId="0" borderId="39" xfId="2" applyNumberFormat="1" applyBorder="1" applyAlignment="1" applyProtection="1">
      <alignment horizontal="left"/>
    </xf>
    <xf numFmtId="49" fontId="6" fillId="0" borderId="29" xfId="2" applyNumberFormat="1" applyBorder="1" applyAlignment="1" applyProtection="1">
      <alignment horizontal="left"/>
    </xf>
    <xf numFmtId="49" fontId="6" fillId="0" borderId="45" xfId="2" applyNumberFormat="1" applyBorder="1" applyAlignment="1" applyProtection="1">
      <alignment horizontal="left"/>
    </xf>
    <xf numFmtId="49" fontId="0" fillId="0" borderId="39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13" xfId="0" applyFont="1" applyBorder="1"/>
    <xf numFmtId="0" fontId="6" fillId="0" borderId="29" xfId="2" applyBorder="1" applyAlignment="1" applyProtection="1">
      <alignment horizontal="left"/>
    </xf>
    <xf numFmtId="0" fontId="6" fillId="0" borderId="45" xfId="2" applyBorder="1" applyAlignment="1" applyProtection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9" fillId="2" borderId="1" xfId="3" applyFont="1" applyFill="1" applyBorder="1" applyAlignment="1">
      <alignment horizontal="left" vertical="top"/>
    </xf>
    <xf numFmtId="0" fontId="11" fillId="2" borderId="2" xfId="3" applyFont="1" applyFill="1" applyBorder="1"/>
    <xf numFmtId="0" fontId="2" fillId="0" borderId="3" xfId="3" applyBorder="1"/>
    <xf numFmtId="0" fontId="11" fillId="0" borderId="52" xfId="3" applyFont="1" applyBorder="1" applyAlignment="1">
      <alignment horizontal="center" vertical="top"/>
    </xf>
    <xf numFmtId="0" fontId="2" fillId="0" borderId="10" xfId="3" applyBorder="1" applyAlignment="1">
      <alignment horizontal="center"/>
    </xf>
    <xf numFmtId="0" fontId="2" fillId="0" borderId="53" xfId="3" applyBorder="1" applyAlignment="1">
      <alignment horizontal="center"/>
    </xf>
    <xf numFmtId="0" fontId="7" fillId="0" borderId="1" xfId="3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9" fillId="4" borderId="1" xfId="0" applyFont="1" applyFill="1" applyBorder="1" applyAlignment="1">
      <alignment horizontal="left"/>
    </xf>
    <xf numFmtId="0" fontId="11" fillId="4" borderId="2" xfId="0" applyFont="1" applyFill="1" applyBorder="1"/>
    <xf numFmtId="0" fontId="11" fillId="4" borderId="3" xfId="0" applyFont="1" applyFill="1" applyBorder="1"/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>
      <alignment horizontal="center"/>
    </xf>
    <xf numFmtId="0" fontId="6" fillId="0" borderId="16" xfId="2" quotePrefix="1" applyBorder="1" applyAlignment="1" applyProtection="1"/>
    <xf numFmtId="0" fontId="0" fillId="0" borderId="0" xfId="0" applyAlignment="1"/>
    <xf numFmtId="49" fontId="2" fillId="0" borderId="7" xfId="0" applyNumberFormat="1" applyFont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7" fillId="0" borderId="42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6" fillId="0" borderId="0" xfId="2" quotePrefix="1" applyAlignment="1" applyProtection="1"/>
    <xf numFmtId="0" fontId="7" fillId="0" borderId="25" xfId="0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7" fillId="0" borderId="25" xfId="0" applyFont="1" applyBorder="1" applyAlignment="1" applyProtection="1">
      <alignment horizontal="left" vertical="top"/>
      <protection locked="0"/>
    </xf>
    <xf numFmtId="0" fontId="0" fillId="0" borderId="27" xfId="0" applyBorder="1" applyAlignment="1">
      <alignment horizontal="left" vertical="top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9" fillId="2" borderId="3" xfId="0" applyFont="1" applyFill="1" applyBorder="1" applyAlignment="1" applyProtection="1">
      <alignment horizontal="left" vertical="top"/>
      <protection locked="0"/>
    </xf>
    <xf numFmtId="0" fontId="7" fillId="0" borderId="42" xfId="0" applyFont="1" applyBorder="1" applyAlignment="1" applyProtection="1">
      <alignment horizontal="left" vertical="top"/>
      <protection locked="0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7" fillId="0" borderId="25" xfId="0" applyFont="1" applyBorder="1" applyAlignment="1">
      <alignment horizontal="left" vertical="top" wrapText="1"/>
    </xf>
    <xf numFmtId="0" fontId="0" fillId="0" borderId="26" xfId="0" applyBorder="1"/>
    <xf numFmtId="0" fontId="0" fillId="0" borderId="27" xfId="0" applyBorder="1"/>
    <xf numFmtId="0" fontId="6" fillId="0" borderId="0" xfId="2" quotePrefix="1" applyFill="1" applyAlignment="1" applyProtection="1"/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9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0" fillId="0" borderId="21" xfId="0" applyBorder="1"/>
    <xf numFmtId="0" fontId="0" fillId="0" borderId="22" xfId="0" applyBorder="1"/>
    <xf numFmtId="0" fontId="2" fillId="0" borderId="7" xfId="0" applyFont="1" applyBorder="1"/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/>
    <xf numFmtId="0" fontId="2" fillId="0" borderId="5" xfId="0" applyFont="1" applyBorder="1"/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 textRotation="90" shrinkToFit="1"/>
    </xf>
    <xf numFmtId="0" fontId="2" fillId="0" borderId="14" xfId="0" applyFont="1" applyBorder="1" applyAlignment="1">
      <alignment horizontal="center" vertical="center" textRotation="90" shrinkToFit="1"/>
    </xf>
    <xf numFmtId="0" fontId="7" fillId="0" borderId="12" xfId="0" applyFont="1" applyBorder="1" applyAlignment="1">
      <alignment horizontal="center" vertical="center" shrinkToFit="1"/>
    </xf>
    <xf numFmtId="0" fontId="2" fillId="0" borderId="14" xfId="0" applyFont="1" applyBorder="1"/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172" fontId="8" fillId="0" borderId="6" xfId="0" applyNumberFormat="1" applyFont="1" applyBorder="1" applyAlignment="1" applyProtection="1">
      <alignment horizontal="left"/>
      <protection locked="0"/>
    </xf>
    <xf numFmtId="172" fontId="0" fillId="0" borderId="7" xfId="0" applyNumberFormat="1" applyBorder="1" applyProtection="1">
      <protection locked="0"/>
    </xf>
    <xf numFmtId="172" fontId="0" fillId="0" borderId="8" xfId="0" applyNumberFormat="1" applyBorder="1" applyProtection="1">
      <protection locked="0"/>
    </xf>
    <xf numFmtId="169" fontId="20" fillId="0" borderId="12" xfId="7" applyNumberFormat="1" applyFont="1" applyBorder="1" applyAlignment="1">
      <alignment horizontal="right" wrapText="1"/>
    </xf>
    <xf numFmtId="169" fontId="0" fillId="0" borderId="62" xfId="0" applyNumberFormat="1" applyBorder="1" applyAlignment="1">
      <alignment horizontal="right" wrapText="1"/>
    </xf>
    <xf numFmtId="169" fontId="0" fillId="0" borderId="14" xfId="0" applyNumberFormat="1" applyBorder="1" applyAlignment="1">
      <alignment horizontal="right" wrapText="1"/>
    </xf>
    <xf numFmtId="167" fontId="21" fillId="0" borderId="12" xfId="7" applyNumberFormat="1" applyFont="1" applyBorder="1" applyAlignment="1">
      <alignment wrapText="1"/>
    </xf>
    <xf numFmtId="0" fontId="0" fillId="0" borderId="62" xfId="0" applyBorder="1" applyAlignment="1">
      <alignment wrapText="1"/>
    </xf>
    <xf numFmtId="0" fontId="0" fillId="0" borderId="14" xfId="0" applyBorder="1" applyAlignment="1">
      <alignment wrapText="1"/>
    </xf>
    <xf numFmtId="2" fontId="17" fillId="0" borderId="12" xfId="7" applyNumberFormat="1" applyFont="1" applyBorder="1" applyAlignment="1">
      <alignment horizontal="center" vertical="center"/>
    </xf>
    <xf numFmtId="2" fontId="17" fillId="0" borderId="62" xfId="7" applyNumberFormat="1" applyFont="1" applyBorder="1" applyAlignment="1">
      <alignment horizontal="center" vertical="center"/>
    </xf>
    <xf numFmtId="2" fontId="17" fillId="0" borderId="14" xfId="7" applyNumberFormat="1" applyFont="1" applyBorder="1" applyAlignment="1">
      <alignment horizontal="center" vertical="center"/>
    </xf>
    <xf numFmtId="49" fontId="17" fillId="0" borderId="12" xfId="7" applyNumberFormat="1" applyFont="1" applyBorder="1" applyAlignment="1">
      <alignment horizontal="center" vertical="center"/>
    </xf>
    <xf numFmtId="49" fontId="17" fillId="0" borderId="62" xfId="7" applyNumberFormat="1" applyFont="1" applyBorder="1" applyAlignment="1">
      <alignment horizontal="center" vertical="center"/>
    </xf>
    <xf numFmtId="49" fontId="17" fillId="0" borderId="14" xfId="7" applyNumberFormat="1" applyFont="1" applyBorder="1" applyAlignment="1">
      <alignment horizontal="center" vertical="center"/>
    </xf>
    <xf numFmtId="0" fontId="16" fillId="0" borderId="12" xfId="7" applyFont="1" applyBorder="1" applyAlignment="1">
      <alignment horizontal="left" vertical="center" wrapText="1"/>
    </xf>
    <xf numFmtId="0" fontId="16" fillId="0" borderId="62" xfId="7" applyFont="1" applyBorder="1" applyAlignment="1">
      <alignment horizontal="left" vertical="center" wrapText="1"/>
    </xf>
    <xf numFmtId="0" fontId="16" fillId="0" borderId="14" xfId="7" applyFont="1" applyBorder="1" applyAlignment="1">
      <alignment horizontal="left" vertical="center" wrapText="1"/>
    </xf>
    <xf numFmtId="167" fontId="16" fillId="0" borderId="12" xfId="7" applyNumberFormat="1" applyFont="1" applyBorder="1" applyAlignment="1">
      <alignment horizontal="center" vertical="center"/>
    </xf>
    <xf numFmtId="167" fontId="16" fillId="0" borderId="62" xfId="7" applyNumberFormat="1" applyFont="1" applyBorder="1" applyAlignment="1">
      <alignment horizontal="center" vertical="center"/>
    </xf>
    <xf numFmtId="167" fontId="16" fillId="0" borderId="14" xfId="7" applyNumberFormat="1" applyFont="1" applyBorder="1" applyAlignment="1">
      <alignment horizontal="center" vertical="center"/>
    </xf>
    <xf numFmtId="10" fontId="16" fillId="0" borderId="12" xfId="7" applyNumberFormat="1" applyFont="1" applyBorder="1" applyAlignment="1">
      <alignment horizontal="center" vertical="center"/>
    </xf>
    <xf numFmtId="10" fontId="16" fillId="0" borderId="62" xfId="7" applyNumberFormat="1" applyFont="1" applyBorder="1" applyAlignment="1">
      <alignment horizontal="center" vertical="center"/>
    </xf>
    <xf numFmtId="10" fontId="16" fillId="0" borderId="14" xfId="7" applyNumberFormat="1" applyFont="1" applyBorder="1" applyAlignment="1">
      <alignment horizontal="center" vertical="center"/>
    </xf>
    <xf numFmtId="0" fontId="16" fillId="0" borderId="12" xfId="7" applyFont="1" applyBorder="1" applyAlignment="1">
      <alignment horizontal="left" vertical="center"/>
    </xf>
    <xf numFmtId="0" fontId="16" fillId="0" borderId="62" xfId="7" applyFont="1" applyBorder="1" applyAlignment="1">
      <alignment horizontal="left" vertical="center"/>
    </xf>
    <xf numFmtId="0" fontId="16" fillId="0" borderId="14" xfId="7" applyFont="1" applyBorder="1" applyAlignment="1">
      <alignment horizontal="left" vertical="center"/>
    </xf>
    <xf numFmtId="0" fontId="17" fillId="0" borderId="61" xfId="7" applyFont="1" applyBorder="1" applyAlignment="1">
      <alignment horizontal="left"/>
    </xf>
    <xf numFmtId="0" fontId="17" fillId="0" borderId="25" xfId="7" applyFont="1" applyBorder="1" applyAlignment="1">
      <alignment horizontal="left"/>
    </xf>
    <xf numFmtId="0" fontId="17" fillId="0" borderId="25" xfId="7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7" fillId="0" borderId="1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167" fontId="17" fillId="0" borderId="12" xfId="7" applyNumberFormat="1" applyFont="1" applyBorder="1" applyAlignment="1">
      <alignment horizontal="center" vertical="center"/>
    </xf>
    <xf numFmtId="167" fontId="17" fillId="0" borderId="62" xfId="7" applyNumberFormat="1" applyFont="1" applyBorder="1" applyAlignment="1">
      <alignment horizontal="center" vertical="center"/>
    </xf>
    <xf numFmtId="10" fontId="17" fillId="0" borderId="12" xfId="7" applyNumberFormat="1" applyFont="1" applyBorder="1" applyAlignment="1">
      <alignment horizontal="center" vertical="center" wrapText="1"/>
    </xf>
    <xf numFmtId="10" fontId="17" fillId="0" borderId="62" xfId="7" applyNumberFormat="1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/>
    </xf>
    <xf numFmtId="0" fontId="17" fillId="0" borderId="2" xfId="7" applyFont="1" applyBorder="1" applyAlignment="1">
      <alignment horizontal="center"/>
    </xf>
    <xf numFmtId="0" fontId="17" fillId="0" borderId="3" xfId="7" applyFont="1" applyBorder="1" applyAlignment="1">
      <alignment horizontal="center"/>
    </xf>
    <xf numFmtId="0" fontId="23" fillId="5" borderId="1" xfId="8" applyFont="1" applyFill="1" applyBorder="1" applyAlignment="1">
      <alignment horizontal="center" vertical="center"/>
    </xf>
    <xf numFmtId="0" fontId="24" fillId="5" borderId="2" xfId="8" applyFont="1" applyFill="1" applyBorder="1" applyAlignment="1">
      <alignment horizontal="center" vertical="center"/>
    </xf>
    <xf numFmtId="0" fontId="24" fillId="5" borderId="3" xfId="8" applyFont="1" applyFill="1" applyBorder="1" applyAlignment="1">
      <alignment horizontal="center" vertical="center"/>
    </xf>
    <xf numFmtId="0" fontId="3" fillId="5" borderId="1" xfId="8" applyFont="1" applyFill="1" applyBorder="1" applyAlignment="1">
      <alignment horizontal="center"/>
    </xf>
    <xf numFmtId="0" fontId="3" fillId="5" borderId="2" xfId="8" applyFont="1" applyFill="1" applyBorder="1" applyAlignment="1">
      <alignment horizontal="center"/>
    </xf>
    <xf numFmtId="0" fontId="3" fillId="5" borderId="3" xfId="8" applyFont="1" applyFill="1" applyBorder="1" applyAlignment="1">
      <alignment horizontal="center"/>
    </xf>
    <xf numFmtId="0" fontId="9" fillId="5" borderId="1" xfId="8" applyFont="1" applyFill="1" applyBorder="1" applyAlignment="1">
      <alignment horizontal="center"/>
    </xf>
    <xf numFmtId="0" fontId="9" fillId="5" borderId="2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 vertical="center"/>
    </xf>
    <xf numFmtId="0" fontId="9" fillId="5" borderId="6" xfId="8" applyFont="1" applyFill="1" applyBorder="1" applyAlignment="1">
      <alignment horizontal="center" vertical="center"/>
    </xf>
    <xf numFmtId="0" fontId="9" fillId="5" borderId="3" xfId="8" applyFont="1" applyFill="1" applyBorder="1" applyAlignment="1">
      <alignment horizontal="center"/>
    </xf>
  </cellXfs>
  <cellStyles count="11">
    <cellStyle name="Hipervínculo" xfId="2" builtinId="8"/>
    <cellStyle name="Millares 2" xfId="9"/>
    <cellStyle name="Normal" xfId="0" builtinId="0"/>
    <cellStyle name="Normal 2" xfId="6"/>
    <cellStyle name="Normal 2 2" xfId="3"/>
    <cellStyle name="Normal 3" xfId="8"/>
    <cellStyle name="Normal 4" xfId="4"/>
    <cellStyle name="Normal_PRESUPUESTO UEP 25-08-10" xfId="7"/>
    <cellStyle name="Porcentaje" xfId="1" builtinId="5"/>
    <cellStyle name="Porcentaje 2" xfId="5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'PLAN DE TRABAJO'!$F$9:$Q$9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'PLAN DE TRABAJO'!$F$84:$Q$84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35-41B6-901A-AA457175A3F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'PLAN DE TRABAJO'!$F$9:$Q$9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'PLAN DE TRABAJO'!$F$85:$Q$85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35-41B6-901A-AA457175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799631"/>
        <c:axId val="650809199"/>
      </c:scatterChart>
      <c:valAx>
        <c:axId val="65079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0809199"/>
        <c:crosses val="autoZero"/>
        <c:crossBetween val="midCat"/>
      </c:valAx>
      <c:valAx>
        <c:axId val="65080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0799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 zoomToFit="1"/>
  </sheetViews>
  <pageMargins left="0.7" right="0.7" top="0.75" bottom="0.75" header="0.3" footer="0.3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1079500</xdr:colOff>
      <xdr:row>1</xdr:row>
      <xdr:rowOff>101600</xdr:rowOff>
    </xdr:from>
    <xdr:to>
      <xdr:col>17</xdr:col>
      <xdr:colOff>647700</xdr:colOff>
      <xdr:row>6</xdr:row>
      <xdr:rowOff>97273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B22F4C-0BD3-4E0C-8A57-C1E8DACE0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2650" y="263525"/>
          <a:ext cx="5864225" cy="862448"/>
        </a:xfrm>
        <a:prstGeom prst="rect">
          <a:avLst/>
        </a:prstGeom>
      </xdr:spPr>
    </xdr:pic>
    <xdr:clientData/>
  </xdr:twoCellAnchor>
  <xdr:twoCellAnchor editAs="oneCell">
    <xdr:from>
      <xdr:col>12</xdr:col>
      <xdr:colOff>1079500</xdr:colOff>
      <xdr:row>1</xdr:row>
      <xdr:rowOff>101600</xdr:rowOff>
    </xdr:from>
    <xdr:to>
      <xdr:col>17</xdr:col>
      <xdr:colOff>647700</xdr:colOff>
      <xdr:row>6</xdr:row>
      <xdr:rowOff>154423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B22F4C-0BD3-4E0C-8A57-C1E8DACE0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2650" y="263525"/>
          <a:ext cx="5864225" cy="8624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5"/>
  <sheetViews>
    <sheetView view="pageBreakPreview" topLeftCell="A13" zoomScale="80" zoomScaleNormal="100" zoomScaleSheetLayoutView="80" workbookViewId="0">
      <selection activeCell="J1031" sqref="J1031"/>
    </sheetView>
  </sheetViews>
  <sheetFormatPr baseColWidth="10" defaultRowHeight="14.4" x14ac:dyDescent="0.3"/>
  <cols>
    <col min="1" max="1" width="1.44140625" style="1" customWidth="1"/>
    <col min="2" max="2" width="4.5546875" style="290" bestFit="1" customWidth="1"/>
    <col min="3" max="3" width="4.5546875" customWidth="1"/>
    <col min="4" max="4" width="55.33203125" customWidth="1"/>
    <col min="5" max="5" width="6.44140625" bestFit="1" customWidth="1"/>
    <col min="6" max="6" width="10.6640625" customWidth="1"/>
    <col min="7" max="7" width="18.88671875" customWidth="1"/>
    <col min="8" max="8" width="19.44140625" customWidth="1"/>
    <col min="9" max="9" width="23.6640625" customWidth="1"/>
    <col min="10" max="10" width="11.33203125" customWidth="1"/>
    <col min="11" max="11" width="10.33203125" customWidth="1"/>
    <col min="12" max="12" width="16.33203125" customWidth="1"/>
    <col min="13" max="13" width="6.5546875" bestFit="1" customWidth="1"/>
    <col min="14" max="14" width="16" bestFit="1" customWidth="1"/>
  </cols>
  <sheetData>
    <row r="1" spans="2:14" ht="15" thickBot="1" x14ac:dyDescent="0.35">
      <c r="B1" s="486"/>
      <c r="C1" s="486"/>
      <c r="D1" s="486"/>
      <c r="E1" s="486"/>
      <c r="F1" s="486"/>
      <c r="G1" s="486"/>
      <c r="H1" s="486"/>
      <c r="I1" s="486"/>
      <c r="J1" s="486"/>
    </row>
    <row r="2" spans="2:14" ht="18" thickBot="1" x14ac:dyDescent="0.35">
      <c r="B2" s="487" t="s">
        <v>0</v>
      </c>
      <c r="C2" s="488"/>
      <c r="D2" s="488"/>
      <c r="E2" s="488"/>
      <c r="F2" s="488"/>
      <c r="G2" s="488"/>
      <c r="H2" s="488"/>
      <c r="I2" s="489" t="s">
        <v>1</v>
      </c>
      <c r="J2" s="490"/>
    </row>
    <row r="3" spans="2:14" ht="9.75" customHeight="1" thickBot="1" x14ac:dyDescent="0.35">
      <c r="B3" s="491"/>
      <c r="C3" s="479"/>
      <c r="D3" s="479"/>
      <c r="E3" s="479"/>
      <c r="F3" s="479"/>
      <c r="G3" s="479"/>
      <c r="H3" s="479"/>
      <c r="I3" s="479"/>
      <c r="J3" s="480"/>
    </row>
    <row r="4" spans="2:14" x14ac:dyDescent="0.3">
      <c r="B4" s="492" t="s">
        <v>2</v>
      </c>
      <c r="C4" s="493"/>
      <c r="D4" s="494"/>
      <c r="E4" s="494"/>
      <c r="F4" s="495"/>
      <c r="G4" s="496" t="s">
        <v>3</v>
      </c>
      <c r="H4" s="497"/>
      <c r="I4" s="497"/>
      <c r="J4" s="498"/>
    </row>
    <row r="5" spans="2:14" ht="15" thickBot="1" x14ac:dyDescent="0.35">
      <c r="B5" s="511" t="s">
        <v>1205</v>
      </c>
      <c r="C5" s="512"/>
      <c r="D5" s="513"/>
      <c r="E5" s="513"/>
      <c r="F5" s="514"/>
      <c r="G5" s="515" t="s">
        <v>1206</v>
      </c>
      <c r="H5" s="516"/>
      <c r="I5" s="516"/>
      <c r="J5" s="517"/>
    </row>
    <row r="6" spans="2:14" ht="15" thickBot="1" x14ac:dyDescent="0.35">
      <c r="B6" s="497"/>
      <c r="C6" s="400"/>
      <c r="D6" s="400"/>
      <c r="E6" s="400"/>
      <c r="F6" s="400"/>
      <c r="G6" s="400"/>
      <c r="H6" s="400"/>
      <c r="I6" s="400"/>
      <c r="J6" s="400"/>
    </row>
    <row r="7" spans="2:14" x14ac:dyDescent="0.3">
      <c r="B7" s="518" t="s">
        <v>4</v>
      </c>
      <c r="C7" s="519"/>
      <c r="D7" s="520"/>
      <c r="E7" s="520"/>
      <c r="F7" s="521"/>
      <c r="G7" s="522" t="s">
        <v>5</v>
      </c>
      <c r="H7" s="523" t="s">
        <v>6</v>
      </c>
      <c r="I7" s="523"/>
      <c r="J7" s="524"/>
    </row>
    <row r="8" spans="2:14" ht="15" thickBot="1" x14ac:dyDescent="0.35">
      <c r="B8" s="511" t="s">
        <v>1207</v>
      </c>
      <c r="C8" s="512"/>
      <c r="D8" s="513"/>
      <c r="E8" s="513"/>
      <c r="F8" s="514"/>
      <c r="G8" s="525">
        <v>44470</v>
      </c>
      <c r="H8" s="526"/>
      <c r="I8" s="526"/>
      <c r="J8" s="527"/>
    </row>
    <row r="9" spans="2:14" ht="15" thickBot="1" x14ac:dyDescent="0.35">
      <c r="B9" s="499"/>
      <c r="C9" s="500"/>
      <c r="D9" s="500"/>
      <c r="E9" s="500"/>
      <c r="F9" s="500"/>
      <c r="G9" s="500"/>
      <c r="H9" s="500"/>
      <c r="I9" s="500"/>
      <c r="J9" s="486"/>
    </row>
    <row r="10" spans="2:14" ht="15" thickBot="1" x14ac:dyDescent="0.35">
      <c r="B10" s="501" t="s">
        <v>7</v>
      </c>
      <c r="C10" s="501" t="s">
        <v>8</v>
      </c>
      <c r="D10" s="503" t="s">
        <v>9</v>
      </c>
      <c r="E10" s="505" t="s">
        <v>10</v>
      </c>
      <c r="F10" s="506"/>
      <c r="G10" s="427" t="s">
        <v>11</v>
      </c>
      <c r="H10" s="507"/>
      <c r="I10" s="508"/>
      <c r="J10" s="509" t="s">
        <v>12</v>
      </c>
    </row>
    <row r="11" spans="2:14" ht="18" customHeight="1" thickBot="1" x14ac:dyDescent="0.35">
      <c r="B11" s="502"/>
      <c r="C11" s="502"/>
      <c r="D11" s="504"/>
      <c r="E11" s="3" t="s">
        <v>13</v>
      </c>
      <c r="F11" s="4" t="s">
        <v>14</v>
      </c>
      <c r="G11" s="5" t="s">
        <v>15</v>
      </c>
      <c r="H11" s="5" t="s">
        <v>16</v>
      </c>
      <c r="I11" s="5" t="s">
        <v>17</v>
      </c>
      <c r="J11" s="510"/>
    </row>
    <row r="12" spans="2:14" ht="15" thickBot="1" x14ac:dyDescent="0.35">
      <c r="B12" s="6"/>
      <c r="C12" s="6"/>
      <c r="D12" s="7"/>
      <c r="E12" s="8"/>
      <c r="F12" s="9"/>
      <c r="G12" s="10"/>
      <c r="H12" s="10"/>
      <c r="I12" s="10"/>
      <c r="J12" s="11"/>
    </row>
    <row r="13" spans="2:14" ht="16.2" thickBot="1" x14ac:dyDescent="0.35">
      <c r="B13" s="12" t="s">
        <v>18</v>
      </c>
      <c r="C13" s="13"/>
      <c r="D13" s="478" t="s">
        <v>19</v>
      </c>
      <c r="E13" s="479"/>
      <c r="F13" s="479"/>
      <c r="G13" s="479"/>
      <c r="H13" s="480"/>
      <c r="I13" s="14">
        <f>SUM(H14:H46)</f>
        <v>509246.58400000009</v>
      </c>
      <c r="J13" s="15">
        <f>I13/$I$1025</f>
        <v>2.7769694207170986E-2</v>
      </c>
      <c r="K13" s="2" t="s">
        <v>20</v>
      </c>
    </row>
    <row r="14" spans="2:14" hidden="1" x14ac:dyDescent="0.3">
      <c r="B14" s="16" t="s">
        <v>21</v>
      </c>
      <c r="C14" s="17"/>
      <c r="D14" s="18" t="s">
        <v>22</v>
      </c>
      <c r="E14" s="19" t="s">
        <v>23</v>
      </c>
      <c r="F14" s="20"/>
      <c r="G14" s="21">
        <v>402.42</v>
      </c>
      <c r="H14" s="22">
        <f t="shared" ref="H14:H45" si="0">F14*G14</f>
        <v>0</v>
      </c>
      <c r="I14" s="23"/>
      <c r="J14" s="24">
        <f t="shared" ref="J14:J45" si="1">H14/$I$1025</f>
        <v>0</v>
      </c>
      <c r="K14" s="444" t="s">
        <v>24</v>
      </c>
      <c r="L14" s="445"/>
      <c r="M14" s="25"/>
      <c r="N14" s="25"/>
    </row>
    <row r="15" spans="2:14" x14ac:dyDescent="0.3">
      <c r="B15" s="26" t="s">
        <v>25</v>
      </c>
      <c r="C15" s="27"/>
      <c r="D15" s="28" t="s">
        <v>26</v>
      </c>
      <c r="E15" s="29" t="s">
        <v>23</v>
      </c>
      <c r="F15" s="30">
        <v>5</v>
      </c>
      <c r="G15" s="31">
        <v>10243.64</v>
      </c>
      <c r="H15" s="32">
        <f t="shared" si="0"/>
        <v>51218.2</v>
      </c>
      <c r="I15" s="33"/>
      <c r="J15" s="34">
        <f t="shared" si="1"/>
        <v>2.7929765196848619E-3</v>
      </c>
      <c r="K15" s="2"/>
      <c r="L15" s="25"/>
      <c r="M15" s="25"/>
      <c r="N15" s="25"/>
    </row>
    <row r="16" spans="2:14" hidden="1" x14ac:dyDescent="0.3">
      <c r="B16" s="26" t="s">
        <v>27</v>
      </c>
      <c r="C16" s="27"/>
      <c r="D16" s="28" t="s">
        <v>28</v>
      </c>
      <c r="E16" s="29" t="s">
        <v>29</v>
      </c>
      <c r="F16" s="30"/>
      <c r="G16" s="31">
        <v>689.86</v>
      </c>
      <c r="H16" s="32">
        <f t="shared" si="0"/>
        <v>0</v>
      </c>
      <c r="I16" s="33"/>
      <c r="J16" s="34">
        <f t="shared" si="1"/>
        <v>0</v>
      </c>
      <c r="K16" s="2"/>
      <c r="L16" s="25"/>
      <c r="M16" s="25"/>
      <c r="N16" s="25"/>
    </row>
    <row r="17" spans="2:14" x14ac:dyDescent="0.3">
      <c r="B17" s="26" t="s">
        <v>30</v>
      </c>
      <c r="C17" s="27" t="s">
        <v>18</v>
      </c>
      <c r="D17" s="28" t="s">
        <v>31</v>
      </c>
      <c r="E17" s="29" t="s">
        <v>23</v>
      </c>
      <c r="F17" s="30"/>
      <c r="G17" s="31">
        <v>6781.05</v>
      </c>
      <c r="H17" s="32">
        <f t="shared" si="0"/>
        <v>0</v>
      </c>
      <c r="I17" s="33"/>
      <c r="J17" s="34">
        <f t="shared" si="1"/>
        <v>0</v>
      </c>
      <c r="K17" s="2"/>
      <c r="L17" s="25"/>
      <c r="M17" s="25"/>
      <c r="N17" s="25"/>
    </row>
    <row r="18" spans="2:14" hidden="1" x14ac:dyDescent="0.3">
      <c r="B18" s="26"/>
      <c r="C18" s="27" t="s">
        <v>32</v>
      </c>
      <c r="D18" s="35" t="s">
        <v>33</v>
      </c>
      <c r="E18" s="29" t="s">
        <v>23</v>
      </c>
      <c r="F18" s="30"/>
      <c r="G18" s="31">
        <v>13709.74</v>
      </c>
      <c r="H18" s="32">
        <f t="shared" si="0"/>
        <v>0</v>
      </c>
      <c r="I18" s="33"/>
      <c r="J18" s="34">
        <f t="shared" si="1"/>
        <v>0</v>
      </c>
      <c r="K18" s="2"/>
      <c r="L18" s="25"/>
      <c r="M18" s="25"/>
      <c r="N18" s="25"/>
    </row>
    <row r="19" spans="2:14" hidden="1" x14ac:dyDescent="0.3">
      <c r="B19" s="26"/>
      <c r="C19" s="27" t="s">
        <v>34</v>
      </c>
      <c r="D19" s="35" t="s">
        <v>35</v>
      </c>
      <c r="E19" s="29" t="s">
        <v>23</v>
      </c>
      <c r="F19" s="30"/>
      <c r="G19" s="31">
        <v>6884.61</v>
      </c>
      <c r="H19" s="32">
        <f t="shared" si="0"/>
        <v>0</v>
      </c>
      <c r="I19" s="33"/>
      <c r="J19" s="34">
        <f t="shared" si="1"/>
        <v>0</v>
      </c>
      <c r="K19" s="2"/>
      <c r="L19" s="25"/>
      <c r="M19" s="25"/>
      <c r="N19" s="25"/>
    </row>
    <row r="20" spans="2:14" hidden="1" x14ac:dyDescent="0.3">
      <c r="B20" s="26"/>
      <c r="C20" s="27" t="s">
        <v>36</v>
      </c>
      <c r="D20" s="35" t="s">
        <v>37</v>
      </c>
      <c r="E20" s="29" t="s">
        <v>38</v>
      </c>
      <c r="F20" s="30"/>
      <c r="G20" s="31">
        <v>20757.45</v>
      </c>
      <c r="H20" s="32">
        <f t="shared" si="0"/>
        <v>0</v>
      </c>
      <c r="I20" s="33"/>
      <c r="J20" s="34">
        <f t="shared" si="1"/>
        <v>0</v>
      </c>
      <c r="K20" s="2"/>
      <c r="L20" s="25"/>
      <c r="M20" s="25"/>
      <c r="N20" s="25"/>
    </row>
    <row r="21" spans="2:14" ht="24.75" hidden="1" customHeight="1" x14ac:dyDescent="0.3">
      <c r="B21" s="26"/>
      <c r="C21" s="27" t="s">
        <v>39</v>
      </c>
      <c r="D21" s="35" t="s">
        <v>40</v>
      </c>
      <c r="E21" s="29" t="s">
        <v>38</v>
      </c>
      <c r="F21" s="30"/>
      <c r="G21" s="31">
        <v>9385.23</v>
      </c>
      <c r="H21" s="32">
        <f t="shared" si="0"/>
        <v>0</v>
      </c>
      <c r="I21" s="33"/>
      <c r="J21" s="34">
        <f t="shared" si="1"/>
        <v>0</v>
      </c>
      <c r="K21" s="2"/>
      <c r="L21" s="25"/>
      <c r="M21" s="25"/>
      <c r="N21" s="25"/>
    </row>
    <row r="22" spans="2:14" ht="28.5" hidden="1" customHeight="1" x14ac:dyDescent="0.3">
      <c r="B22" s="26"/>
      <c r="C22" s="27" t="s">
        <v>41</v>
      </c>
      <c r="D22" s="35" t="s">
        <v>42</v>
      </c>
      <c r="E22" s="29" t="s">
        <v>38</v>
      </c>
      <c r="F22" s="30"/>
      <c r="G22" s="31">
        <v>6303.64</v>
      </c>
      <c r="H22" s="32">
        <f t="shared" si="0"/>
        <v>0</v>
      </c>
      <c r="I22" s="33"/>
      <c r="J22" s="34">
        <f t="shared" si="1"/>
        <v>0</v>
      </c>
      <c r="K22" s="2"/>
      <c r="L22" s="25"/>
      <c r="M22" s="25"/>
      <c r="N22" s="25"/>
    </row>
    <row r="23" spans="2:14" hidden="1" x14ac:dyDescent="0.3">
      <c r="B23" s="26"/>
      <c r="C23" s="27" t="s">
        <v>43</v>
      </c>
      <c r="D23" s="35" t="s">
        <v>44</v>
      </c>
      <c r="E23" s="29" t="s">
        <v>23</v>
      </c>
      <c r="F23" s="30"/>
      <c r="G23" s="31">
        <v>1204.1400000000001</v>
      </c>
      <c r="H23" s="32">
        <f t="shared" si="0"/>
        <v>0</v>
      </c>
      <c r="I23" s="33"/>
      <c r="J23" s="34">
        <f t="shared" si="1"/>
        <v>0</v>
      </c>
      <c r="K23" s="2"/>
    </row>
    <row r="24" spans="2:14" hidden="1" x14ac:dyDescent="0.3">
      <c r="B24" s="26"/>
      <c r="C24" s="27" t="s">
        <v>45</v>
      </c>
      <c r="D24" s="35" t="s">
        <v>46</v>
      </c>
      <c r="E24" s="29" t="s">
        <v>23</v>
      </c>
      <c r="F24" s="30"/>
      <c r="G24" s="31">
        <v>1275.05</v>
      </c>
      <c r="H24" s="32">
        <f t="shared" si="0"/>
        <v>0</v>
      </c>
      <c r="I24" s="33"/>
      <c r="J24" s="34">
        <f t="shared" si="1"/>
        <v>0</v>
      </c>
      <c r="K24" s="2"/>
    </row>
    <row r="25" spans="2:14" hidden="1" x14ac:dyDescent="0.3">
      <c r="B25" s="26"/>
      <c r="C25" s="27" t="s">
        <v>47</v>
      </c>
      <c r="D25" s="35" t="s">
        <v>48</v>
      </c>
      <c r="E25" s="29" t="s">
        <v>38</v>
      </c>
      <c r="F25" s="30"/>
      <c r="G25" s="31">
        <v>14219.09</v>
      </c>
      <c r="H25" s="32">
        <f t="shared" si="0"/>
        <v>0</v>
      </c>
      <c r="I25" s="33"/>
      <c r="J25" s="34">
        <f t="shared" si="1"/>
        <v>0</v>
      </c>
      <c r="K25" s="2"/>
    </row>
    <row r="26" spans="2:14" hidden="1" x14ac:dyDescent="0.3">
      <c r="B26" s="26"/>
      <c r="C26" s="27" t="s">
        <v>49</v>
      </c>
      <c r="D26" s="35" t="s">
        <v>50</v>
      </c>
      <c r="E26" s="29" t="s">
        <v>23</v>
      </c>
      <c r="F26" s="30"/>
      <c r="G26" s="31">
        <v>1225.1099999999999</v>
      </c>
      <c r="H26" s="32">
        <f t="shared" si="0"/>
        <v>0</v>
      </c>
      <c r="I26" s="33"/>
      <c r="J26" s="34">
        <f t="shared" si="1"/>
        <v>0</v>
      </c>
      <c r="K26" s="2"/>
    </row>
    <row r="27" spans="2:14" hidden="1" x14ac:dyDescent="0.3">
      <c r="B27" s="26"/>
      <c r="C27" s="27" t="s">
        <v>51</v>
      </c>
      <c r="D27" s="35" t="s">
        <v>52</v>
      </c>
      <c r="E27" s="29" t="s">
        <v>23</v>
      </c>
      <c r="F27" s="30"/>
      <c r="G27" s="31">
        <v>1224.47</v>
      </c>
      <c r="H27" s="32">
        <f t="shared" si="0"/>
        <v>0</v>
      </c>
      <c r="I27" s="33"/>
      <c r="J27" s="34">
        <f t="shared" si="1"/>
        <v>0</v>
      </c>
      <c r="K27" s="2"/>
    </row>
    <row r="28" spans="2:14" hidden="1" x14ac:dyDescent="0.3">
      <c r="B28" s="26"/>
      <c r="C28" s="27" t="s">
        <v>53</v>
      </c>
      <c r="D28" s="35" t="s">
        <v>54</v>
      </c>
      <c r="E28" s="29" t="s">
        <v>55</v>
      </c>
      <c r="F28" s="30"/>
      <c r="G28" s="31">
        <v>1466.17</v>
      </c>
      <c r="H28" s="32">
        <f t="shared" si="0"/>
        <v>0</v>
      </c>
      <c r="I28" s="33"/>
      <c r="J28" s="34">
        <f t="shared" si="1"/>
        <v>0</v>
      </c>
      <c r="K28" s="2"/>
    </row>
    <row r="29" spans="2:14" hidden="1" x14ac:dyDescent="0.3">
      <c r="B29" s="26"/>
      <c r="C29" s="27" t="s">
        <v>56</v>
      </c>
      <c r="D29" s="35" t="s">
        <v>57</v>
      </c>
      <c r="E29" s="29" t="s">
        <v>29</v>
      </c>
      <c r="F29" s="30"/>
      <c r="G29" s="31">
        <v>1587.01</v>
      </c>
      <c r="H29" s="32">
        <f t="shared" si="0"/>
        <v>0</v>
      </c>
      <c r="I29" s="33"/>
      <c r="J29" s="34">
        <f t="shared" si="1"/>
        <v>0</v>
      </c>
      <c r="K29" s="2"/>
    </row>
    <row r="30" spans="2:14" hidden="1" x14ac:dyDescent="0.3">
      <c r="B30" s="26"/>
      <c r="C30" s="27" t="s">
        <v>58</v>
      </c>
      <c r="D30" s="35" t="s">
        <v>59</v>
      </c>
      <c r="E30" s="29" t="s">
        <v>23</v>
      </c>
      <c r="F30" s="30"/>
      <c r="G30" s="31">
        <v>1616.62</v>
      </c>
      <c r="H30" s="32">
        <f t="shared" si="0"/>
        <v>0</v>
      </c>
      <c r="I30" s="33"/>
      <c r="J30" s="34">
        <f t="shared" si="1"/>
        <v>0</v>
      </c>
      <c r="K30" s="2"/>
    </row>
    <row r="31" spans="2:14" hidden="1" x14ac:dyDescent="0.3">
      <c r="B31" s="26"/>
      <c r="C31" s="27" t="s">
        <v>60</v>
      </c>
      <c r="D31" s="35" t="s">
        <v>61</v>
      </c>
      <c r="E31" s="29" t="s">
        <v>23</v>
      </c>
      <c r="F31" s="30"/>
      <c r="G31" s="31">
        <v>2176.44</v>
      </c>
      <c r="H31" s="32">
        <f t="shared" si="0"/>
        <v>0</v>
      </c>
      <c r="I31" s="33"/>
      <c r="J31" s="34">
        <f t="shared" si="1"/>
        <v>0</v>
      </c>
      <c r="K31" s="2"/>
    </row>
    <row r="32" spans="2:14" ht="15" thickBot="1" x14ac:dyDescent="0.35">
      <c r="B32" s="26"/>
      <c r="C32" s="27" t="s">
        <v>62</v>
      </c>
      <c r="D32" s="35" t="s">
        <v>63</v>
      </c>
      <c r="E32" s="29" t="s">
        <v>23</v>
      </c>
      <c r="F32" s="30">
        <f>1562*0.4</f>
        <v>624.80000000000007</v>
      </c>
      <c r="G32" s="31">
        <v>733.08</v>
      </c>
      <c r="H32" s="32">
        <f t="shared" si="0"/>
        <v>458028.38400000008</v>
      </c>
      <c r="I32" s="33"/>
      <c r="J32" s="34">
        <f t="shared" si="1"/>
        <v>2.4976717687486126E-2</v>
      </c>
      <c r="K32" s="2"/>
    </row>
    <row r="33" spans="2:11" hidden="1" x14ac:dyDescent="0.3">
      <c r="B33" s="26"/>
      <c r="C33" s="27" t="s">
        <v>64</v>
      </c>
      <c r="D33" s="35" t="s">
        <v>65</v>
      </c>
      <c r="E33" s="29" t="s">
        <v>23</v>
      </c>
      <c r="F33" s="30"/>
      <c r="G33" s="31">
        <v>853.93</v>
      </c>
      <c r="H33" s="32">
        <f t="shared" si="0"/>
        <v>0</v>
      </c>
      <c r="I33" s="33"/>
      <c r="J33" s="34">
        <f t="shared" si="1"/>
        <v>0</v>
      </c>
      <c r="K33" s="2"/>
    </row>
    <row r="34" spans="2:11" hidden="1" x14ac:dyDescent="0.3">
      <c r="B34" s="26"/>
      <c r="C34" s="27" t="s">
        <v>66</v>
      </c>
      <c r="D34" s="35" t="s">
        <v>67</v>
      </c>
      <c r="E34" s="29" t="s">
        <v>23</v>
      </c>
      <c r="F34" s="30"/>
      <c r="G34" s="31">
        <v>670.82</v>
      </c>
      <c r="H34" s="32">
        <f t="shared" si="0"/>
        <v>0</v>
      </c>
      <c r="I34" s="33"/>
      <c r="J34" s="34">
        <f t="shared" si="1"/>
        <v>0</v>
      </c>
      <c r="K34" s="2"/>
    </row>
    <row r="35" spans="2:11" hidden="1" x14ac:dyDescent="0.3">
      <c r="B35" s="26"/>
      <c r="C35" s="27" t="s">
        <v>68</v>
      </c>
      <c r="D35" s="35" t="s">
        <v>69</v>
      </c>
      <c r="E35" s="29" t="s">
        <v>23</v>
      </c>
      <c r="F35" s="30"/>
      <c r="G35" s="31">
        <v>552.13</v>
      </c>
      <c r="H35" s="32">
        <f t="shared" si="0"/>
        <v>0</v>
      </c>
      <c r="I35" s="33"/>
      <c r="J35" s="34">
        <f t="shared" si="1"/>
        <v>0</v>
      </c>
      <c r="K35" s="2"/>
    </row>
    <row r="36" spans="2:11" hidden="1" x14ac:dyDescent="0.3">
      <c r="B36" s="26"/>
      <c r="C36" s="27" t="s">
        <v>70</v>
      </c>
      <c r="D36" s="35" t="s">
        <v>71</v>
      </c>
      <c r="E36" s="29" t="s">
        <v>23</v>
      </c>
      <c r="F36" s="30"/>
      <c r="G36" s="31">
        <v>972.94</v>
      </c>
      <c r="H36" s="32">
        <f t="shared" si="0"/>
        <v>0</v>
      </c>
      <c r="I36" s="33"/>
      <c r="J36" s="34">
        <f t="shared" si="1"/>
        <v>0</v>
      </c>
      <c r="K36" s="2"/>
    </row>
    <row r="37" spans="2:11" hidden="1" x14ac:dyDescent="0.3">
      <c r="B37" s="26"/>
      <c r="C37" s="27" t="s">
        <v>72</v>
      </c>
      <c r="D37" s="35" t="s">
        <v>73</v>
      </c>
      <c r="E37" s="29" t="s">
        <v>23</v>
      </c>
      <c r="F37" s="30"/>
      <c r="G37" s="31">
        <v>1216.47</v>
      </c>
      <c r="H37" s="32">
        <f t="shared" si="0"/>
        <v>0</v>
      </c>
      <c r="I37" s="33"/>
      <c r="J37" s="34">
        <f t="shared" si="1"/>
        <v>0</v>
      </c>
      <c r="K37" s="2"/>
    </row>
    <row r="38" spans="2:11" hidden="1" x14ac:dyDescent="0.3">
      <c r="B38" s="26"/>
      <c r="C38" s="27" t="s">
        <v>74</v>
      </c>
      <c r="D38" s="28" t="s">
        <v>75</v>
      </c>
      <c r="E38" s="29" t="s">
        <v>23</v>
      </c>
      <c r="F38" s="30"/>
      <c r="G38" s="31">
        <v>3021.16</v>
      </c>
      <c r="H38" s="32">
        <f t="shared" si="0"/>
        <v>0</v>
      </c>
      <c r="I38" s="33"/>
      <c r="J38" s="34">
        <f t="shared" si="1"/>
        <v>0</v>
      </c>
      <c r="K38" s="2"/>
    </row>
    <row r="39" spans="2:11" hidden="1" x14ac:dyDescent="0.3">
      <c r="B39" s="26"/>
      <c r="C39" s="27" t="s">
        <v>76</v>
      </c>
      <c r="D39" s="28" t="s">
        <v>77</v>
      </c>
      <c r="E39" s="29" t="s">
        <v>23</v>
      </c>
      <c r="F39" s="30"/>
      <c r="G39" s="31">
        <v>483.39</v>
      </c>
      <c r="H39" s="32">
        <f t="shared" si="0"/>
        <v>0</v>
      </c>
      <c r="I39" s="33"/>
      <c r="J39" s="34">
        <f t="shared" si="1"/>
        <v>0</v>
      </c>
      <c r="K39" s="2"/>
    </row>
    <row r="40" spans="2:11" ht="24.75" hidden="1" customHeight="1" x14ac:dyDescent="0.3">
      <c r="B40" s="26" t="s">
        <v>78</v>
      </c>
      <c r="C40" s="27" t="s">
        <v>18</v>
      </c>
      <c r="D40" s="28" t="s">
        <v>79</v>
      </c>
      <c r="E40" s="29" t="s">
        <v>23</v>
      </c>
      <c r="F40" s="30"/>
      <c r="G40" s="31">
        <v>5327.86</v>
      </c>
      <c r="H40" s="32">
        <f t="shared" si="0"/>
        <v>0</v>
      </c>
      <c r="I40" s="33"/>
      <c r="J40" s="34">
        <f t="shared" si="1"/>
        <v>0</v>
      </c>
      <c r="K40" s="2"/>
    </row>
    <row r="41" spans="2:11" hidden="1" x14ac:dyDescent="0.3">
      <c r="B41" s="26"/>
      <c r="C41" s="27" t="s">
        <v>32</v>
      </c>
      <c r="D41" s="28" t="s">
        <v>80</v>
      </c>
      <c r="E41" s="29" t="s">
        <v>55</v>
      </c>
      <c r="F41" s="30"/>
      <c r="G41" s="31">
        <v>245259.36</v>
      </c>
      <c r="H41" s="32">
        <f t="shared" si="0"/>
        <v>0</v>
      </c>
      <c r="I41" s="33"/>
      <c r="J41" s="34">
        <f t="shared" si="1"/>
        <v>0</v>
      </c>
      <c r="K41" s="2"/>
    </row>
    <row r="42" spans="2:11" hidden="1" x14ac:dyDescent="0.3">
      <c r="B42" s="26"/>
      <c r="C42" s="27" t="s">
        <v>34</v>
      </c>
      <c r="D42" s="28" t="s">
        <v>81</v>
      </c>
      <c r="E42" s="29" t="s">
        <v>82</v>
      </c>
      <c r="F42" s="30"/>
      <c r="G42" s="31">
        <v>4698.8599999999997</v>
      </c>
      <c r="H42" s="32">
        <f t="shared" si="0"/>
        <v>0</v>
      </c>
      <c r="I42" s="33"/>
      <c r="J42" s="34">
        <f t="shared" si="1"/>
        <v>0</v>
      </c>
      <c r="K42" s="2"/>
    </row>
    <row r="43" spans="2:11" hidden="1" x14ac:dyDescent="0.3">
      <c r="B43" s="26" t="s">
        <v>83</v>
      </c>
      <c r="C43" s="27" t="s">
        <v>18</v>
      </c>
      <c r="D43" s="35" t="s">
        <v>84</v>
      </c>
      <c r="E43" s="29" t="s">
        <v>55</v>
      </c>
      <c r="F43" s="30"/>
      <c r="G43" s="31">
        <v>47752.45</v>
      </c>
      <c r="H43" s="32">
        <f t="shared" si="0"/>
        <v>0</v>
      </c>
      <c r="I43" s="33"/>
      <c r="J43" s="34">
        <f t="shared" si="1"/>
        <v>0</v>
      </c>
      <c r="K43" s="2"/>
    </row>
    <row r="44" spans="2:11" hidden="1" x14ac:dyDescent="0.3">
      <c r="B44" s="26"/>
      <c r="C44" s="27" t="s">
        <v>32</v>
      </c>
      <c r="D44" s="35" t="s">
        <v>85</v>
      </c>
      <c r="E44" s="29" t="s">
        <v>55</v>
      </c>
      <c r="F44" s="30"/>
      <c r="G44" s="31">
        <v>38314.78</v>
      </c>
      <c r="H44" s="32">
        <f t="shared" si="0"/>
        <v>0</v>
      </c>
      <c r="I44" s="33"/>
      <c r="J44" s="34">
        <f t="shared" si="1"/>
        <v>0</v>
      </c>
      <c r="K44" s="2"/>
    </row>
    <row r="45" spans="2:11" hidden="1" x14ac:dyDescent="0.3">
      <c r="B45" s="26" t="s">
        <v>86</v>
      </c>
      <c r="C45" s="27" t="s">
        <v>18</v>
      </c>
      <c r="D45" s="28" t="s">
        <v>87</v>
      </c>
      <c r="E45" s="29" t="s">
        <v>55</v>
      </c>
      <c r="F45" s="30"/>
      <c r="G45" s="31">
        <v>228217.98</v>
      </c>
      <c r="H45" s="32">
        <f t="shared" si="0"/>
        <v>0</v>
      </c>
      <c r="I45" s="33"/>
      <c r="J45" s="34">
        <f t="shared" si="1"/>
        <v>0</v>
      </c>
      <c r="K45" s="2"/>
    </row>
    <row r="46" spans="2:11" hidden="1" x14ac:dyDescent="0.3">
      <c r="B46" s="26"/>
      <c r="C46" s="27"/>
      <c r="D46" s="28"/>
      <c r="E46" s="29"/>
      <c r="F46" s="30"/>
      <c r="G46" s="31"/>
      <c r="H46" s="32"/>
      <c r="I46" s="33"/>
      <c r="J46" s="34"/>
    </row>
    <row r="47" spans="2:11" ht="15" hidden="1" thickBot="1" x14ac:dyDescent="0.35">
      <c r="B47" s="6"/>
      <c r="C47" s="6"/>
      <c r="D47" s="7"/>
      <c r="E47" s="8"/>
      <c r="F47" s="9"/>
      <c r="G47" s="10"/>
      <c r="H47" s="10"/>
      <c r="I47" s="10"/>
      <c r="J47" s="11"/>
    </row>
    <row r="48" spans="2:11" ht="16.2" hidden="1" thickBot="1" x14ac:dyDescent="0.35">
      <c r="B48" s="12" t="s">
        <v>32</v>
      </c>
      <c r="C48" s="13"/>
      <c r="D48" s="478" t="s">
        <v>88</v>
      </c>
      <c r="E48" s="481"/>
      <c r="F48" s="481"/>
      <c r="G48" s="481"/>
      <c r="H48" s="482"/>
      <c r="I48" s="14">
        <f>SUM(H49:H58)</f>
        <v>0</v>
      </c>
      <c r="J48" s="15">
        <f>I48/$I$1025</f>
        <v>0</v>
      </c>
      <c r="K48" s="36" t="s">
        <v>20</v>
      </c>
    </row>
    <row r="49" spans="2:12" ht="26.4" hidden="1" x14ac:dyDescent="0.3">
      <c r="B49" s="16" t="s">
        <v>89</v>
      </c>
      <c r="C49" s="37" t="s">
        <v>18</v>
      </c>
      <c r="D49" s="38" t="s">
        <v>90</v>
      </c>
      <c r="E49" s="39" t="s">
        <v>38</v>
      </c>
      <c r="F49" s="40"/>
      <c r="G49" s="21">
        <v>3959.87</v>
      </c>
      <c r="H49" s="41">
        <f>F49*G49</f>
        <v>0</v>
      </c>
      <c r="I49" s="42"/>
      <c r="J49" s="43">
        <f t="shared" ref="J49:J58" si="2">H49/$I$1025</f>
        <v>0</v>
      </c>
      <c r="K49" s="444" t="s">
        <v>91</v>
      </c>
      <c r="L49" s="445"/>
    </row>
    <row r="50" spans="2:12" ht="24" hidden="1" customHeight="1" x14ac:dyDescent="0.3">
      <c r="B50" s="44"/>
      <c r="C50" s="27" t="s">
        <v>32</v>
      </c>
      <c r="D50" s="45" t="s">
        <v>92</v>
      </c>
      <c r="E50" s="46" t="s">
        <v>38</v>
      </c>
      <c r="F50" s="47"/>
      <c r="G50" s="31">
        <v>6554.23</v>
      </c>
      <c r="H50" s="48">
        <f t="shared" ref="H50:H58" si="3">F50*G50</f>
        <v>0</v>
      </c>
      <c r="I50" s="49"/>
      <c r="J50" s="50">
        <f t="shared" si="2"/>
        <v>0</v>
      </c>
    </row>
    <row r="51" spans="2:12" ht="26.4" hidden="1" x14ac:dyDescent="0.3">
      <c r="B51" s="44"/>
      <c r="C51" s="27" t="s">
        <v>34</v>
      </c>
      <c r="D51" s="45" t="s">
        <v>93</v>
      </c>
      <c r="E51" s="46" t="s">
        <v>38</v>
      </c>
      <c r="F51" s="47"/>
      <c r="G51" s="31">
        <v>5854.49</v>
      </c>
      <c r="H51" s="48">
        <f t="shared" si="3"/>
        <v>0</v>
      </c>
      <c r="I51" s="49"/>
      <c r="J51" s="50">
        <f t="shared" si="2"/>
        <v>0</v>
      </c>
    </row>
    <row r="52" spans="2:12" hidden="1" x14ac:dyDescent="0.3">
      <c r="B52" s="51" t="s">
        <v>94</v>
      </c>
      <c r="C52" s="52" t="s">
        <v>18</v>
      </c>
      <c r="D52" s="45" t="s">
        <v>95</v>
      </c>
      <c r="E52" s="46" t="s">
        <v>38</v>
      </c>
      <c r="F52" s="47"/>
      <c r="G52" s="31">
        <v>12055.79</v>
      </c>
      <c r="H52" s="48">
        <f t="shared" si="3"/>
        <v>0</v>
      </c>
      <c r="I52" s="49"/>
      <c r="J52" s="50">
        <f t="shared" si="2"/>
        <v>0</v>
      </c>
    </row>
    <row r="53" spans="2:12" hidden="1" x14ac:dyDescent="0.3">
      <c r="B53" s="26" t="s">
        <v>96</v>
      </c>
      <c r="C53" s="52" t="s">
        <v>18</v>
      </c>
      <c r="D53" s="53" t="s">
        <v>97</v>
      </c>
      <c r="E53" s="46" t="s">
        <v>38</v>
      </c>
      <c r="F53" s="47"/>
      <c r="G53" s="31">
        <v>7239.6</v>
      </c>
      <c r="H53" s="48">
        <f t="shared" si="3"/>
        <v>0</v>
      </c>
      <c r="I53" s="49"/>
      <c r="J53" s="50">
        <f t="shared" si="2"/>
        <v>0</v>
      </c>
    </row>
    <row r="54" spans="2:12" hidden="1" x14ac:dyDescent="0.3">
      <c r="B54" s="44"/>
      <c r="C54" s="52" t="s">
        <v>32</v>
      </c>
      <c r="D54" s="53" t="s">
        <v>98</v>
      </c>
      <c r="E54" s="46" t="s">
        <v>38</v>
      </c>
      <c r="F54" s="47"/>
      <c r="G54" s="31">
        <v>2964.23</v>
      </c>
      <c r="H54" s="48">
        <f t="shared" si="3"/>
        <v>0</v>
      </c>
      <c r="I54" s="49"/>
      <c r="J54" s="50">
        <f t="shared" si="2"/>
        <v>0</v>
      </c>
    </row>
    <row r="55" spans="2:12" hidden="1" x14ac:dyDescent="0.3">
      <c r="B55" s="44"/>
      <c r="C55" s="52" t="s">
        <v>34</v>
      </c>
      <c r="D55" s="53" t="s">
        <v>99</v>
      </c>
      <c r="E55" s="46" t="s">
        <v>55</v>
      </c>
      <c r="F55" s="47"/>
      <c r="G55" s="31">
        <v>4410.8999999999996</v>
      </c>
      <c r="H55" s="48">
        <f t="shared" si="3"/>
        <v>0</v>
      </c>
      <c r="I55" s="49"/>
      <c r="J55" s="50">
        <f t="shared" si="2"/>
        <v>0</v>
      </c>
    </row>
    <row r="56" spans="2:12" hidden="1" x14ac:dyDescent="0.3">
      <c r="B56" s="44"/>
      <c r="C56" s="52" t="s">
        <v>36</v>
      </c>
      <c r="D56" s="53" t="s">
        <v>100</v>
      </c>
      <c r="E56" s="46" t="s">
        <v>55</v>
      </c>
      <c r="F56" s="47"/>
      <c r="G56" s="31">
        <v>1544.08</v>
      </c>
      <c r="H56" s="48">
        <f t="shared" si="3"/>
        <v>0</v>
      </c>
      <c r="I56" s="49"/>
      <c r="J56" s="50">
        <f t="shared" si="2"/>
        <v>0</v>
      </c>
    </row>
    <row r="57" spans="2:12" hidden="1" x14ac:dyDescent="0.3">
      <c r="B57" s="26" t="s">
        <v>101</v>
      </c>
      <c r="C57" s="52" t="s">
        <v>18</v>
      </c>
      <c r="D57" s="53" t="s">
        <v>102</v>
      </c>
      <c r="E57" s="46" t="s">
        <v>38</v>
      </c>
      <c r="F57" s="47"/>
      <c r="G57" s="31">
        <v>4762.25</v>
      </c>
      <c r="H57" s="48">
        <f t="shared" si="3"/>
        <v>0</v>
      </c>
      <c r="I57" s="49"/>
      <c r="J57" s="50">
        <f t="shared" si="2"/>
        <v>0</v>
      </c>
    </row>
    <row r="58" spans="2:12" hidden="1" x14ac:dyDescent="0.3">
      <c r="B58" s="44"/>
      <c r="C58" s="52" t="s">
        <v>32</v>
      </c>
      <c r="D58" s="53" t="s">
        <v>103</v>
      </c>
      <c r="E58" s="46" t="s">
        <v>38</v>
      </c>
      <c r="F58" s="47"/>
      <c r="G58" s="31">
        <v>2482.21</v>
      </c>
      <c r="H58" s="48">
        <f t="shared" si="3"/>
        <v>0</v>
      </c>
      <c r="I58" s="49"/>
      <c r="J58" s="50">
        <f t="shared" si="2"/>
        <v>0</v>
      </c>
    </row>
    <row r="59" spans="2:12" ht="15" hidden="1" thickBot="1" x14ac:dyDescent="0.35">
      <c r="B59" s="6"/>
      <c r="C59" s="6"/>
      <c r="D59" s="7"/>
      <c r="E59" s="8"/>
      <c r="F59" s="9"/>
      <c r="G59" s="10"/>
      <c r="H59" s="10"/>
      <c r="I59" s="10"/>
      <c r="J59" s="11"/>
    </row>
    <row r="60" spans="2:12" ht="16.2" hidden="1" thickBot="1" x14ac:dyDescent="0.35">
      <c r="B60" s="12" t="s">
        <v>34</v>
      </c>
      <c r="C60" s="13"/>
      <c r="D60" s="447" t="s">
        <v>104</v>
      </c>
      <c r="E60" s="448"/>
      <c r="F60" s="448"/>
      <c r="G60" s="448"/>
      <c r="H60" s="449"/>
      <c r="I60" s="14">
        <f>SUM(H62:H109)</f>
        <v>0</v>
      </c>
      <c r="J60" s="15">
        <f>I60/$I$1025</f>
        <v>0</v>
      </c>
      <c r="K60" s="36" t="s">
        <v>20</v>
      </c>
    </row>
    <row r="61" spans="2:12" hidden="1" x14ac:dyDescent="0.3">
      <c r="B61" s="54" t="s">
        <v>105</v>
      </c>
      <c r="C61" s="55"/>
      <c r="D61" s="483" t="s">
        <v>106</v>
      </c>
      <c r="E61" s="484"/>
      <c r="F61" s="484"/>
      <c r="G61" s="485"/>
      <c r="K61" s="456" t="s">
        <v>107</v>
      </c>
      <c r="L61" s="445"/>
    </row>
    <row r="62" spans="2:12" hidden="1" x14ac:dyDescent="0.3">
      <c r="B62" s="56"/>
      <c r="C62" s="57" t="s">
        <v>18</v>
      </c>
      <c r="D62" s="28" t="s">
        <v>108</v>
      </c>
      <c r="E62" s="58" t="s">
        <v>38</v>
      </c>
      <c r="F62" s="47"/>
      <c r="G62" s="31">
        <v>17839.240000000002</v>
      </c>
      <c r="H62" s="59">
        <f t="shared" ref="H62:H83" si="4">F62*G62</f>
        <v>0</v>
      </c>
      <c r="I62" s="60"/>
      <c r="J62" s="50">
        <f t="shared" ref="J62:J84" si="5">H62/$I$1025</f>
        <v>0</v>
      </c>
    </row>
    <row r="63" spans="2:12" hidden="1" x14ac:dyDescent="0.3">
      <c r="B63" s="56"/>
      <c r="C63" s="57" t="s">
        <v>32</v>
      </c>
      <c r="D63" s="28" t="s">
        <v>109</v>
      </c>
      <c r="E63" s="58" t="s">
        <v>38</v>
      </c>
      <c r="F63" s="47"/>
      <c r="G63" s="31">
        <v>23456.03</v>
      </c>
      <c r="H63" s="59">
        <f t="shared" si="4"/>
        <v>0</v>
      </c>
      <c r="I63" s="60"/>
      <c r="J63" s="50">
        <f t="shared" si="5"/>
        <v>0</v>
      </c>
    </row>
    <row r="64" spans="2:12" hidden="1" x14ac:dyDescent="0.3">
      <c r="B64" s="56"/>
      <c r="C64" s="57" t="s">
        <v>34</v>
      </c>
      <c r="D64" s="28" t="s">
        <v>110</v>
      </c>
      <c r="E64" s="58" t="s">
        <v>38</v>
      </c>
      <c r="F64" s="47"/>
      <c r="G64" s="31">
        <v>66493.97</v>
      </c>
      <c r="H64" s="59">
        <f t="shared" si="4"/>
        <v>0</v>
      </c>
      <c r="I64" s="60"/>
      <c r="J64" s="50">
        <f t="shared" si="5"/>
        <v>0</v>
      </c>
    </row>
    <row r="65" spans="2:10" hidden="1" x14ac:dyDescent="0.3">
      <c r="B65" s="56"/>
      <c r="C65" s="57" t="s">
        <v>36</v>
      </c>
      <c r="D65" s="28" t="s">
        <v>111</v>
      </c>
      <c r="E65" s="58" t="s">
        <v>38</v>
      </c>
      <c r="F65" s="47"/>
      <c r="G65" s="31">
        <v>56262.51</v>
      </c>
      <c r="H65" s="59">
        <f t="shared" si="4"/>
        <v>0</v>
      </c>
      <c r="I65" s="60"/>
      <c r="J65" s="50">
        <f t="shared" si="5"/>
        <v>0</v>
      </c>
    </row>
    <row r="66" spans="2:10" hidden="1" x14ac:dyDescent="0.3">
      <c r="B66" s="56"/>
      <c r="C66" s="57" t="s">
        <v>39</v>
      </c>
      <c r="D66" s="28" t="s">
        <v>112</v>
      </c>
      <c r="E66" s="58" t="s">
        <v>38</v>
      </c>
      <c r="F66" s="47"/>
      <c r="G66" s="31">
        <v>95717.63</v>
      </c>
      <c r="H66" s="59">
        <f t="shared" si="4"/>
        <v>0</v>
      </c>
      <c r="I66" s="60"/>
      <c r="J66" s="50">
        <f t="shared" si="5"/>
        <v>0</v>
      </c>
    </row>
    <row r="67" spans="2:10" hidden="1" x14ac:dyDescent="0.3">
      <c r="B67" s="56"/>
      <c r="C67" s="57" t="s">
        <v>41</v>
      </c>
      <c r="D67" s="28" t="s">
        <v>113</v>
      </c>
      <c r="E67" s="58" t="s">
        <v>38</v>
      </c>
      <c r="F67" s="47"/>
      <c r="G67" s="31">
        <v>38943.620000000003</v>
      </c>
      <c r="H67" s="59">
        <f t="shared" si="4"/>
        <v>0</v>
      </c>
      <c r="I67" s="60"/>
      <c r="J67" s="50">
        <f t="shared" si="5"/>
        <v>0</v>
      </c>
    </row>
    <row r="68" spans="2:10" hidden="1" x14ac:dyDescent="0.3">
      <c r="B68" s="56"/>
      <c r="C68" s="57" t="s">
        <v>43</v>
      </c>
      <c r="D68" s="28" t="s">
        <v>114</v>
      </c>
      <c r="E68" s="58" t="s">
        <v>38</v>
      </c>
      <c r="F68" s="47"/>
      <c r="G68" s="31">
        <v>50194.96</v>
      </c>
      <c r="H68" s="59">
        <f t="shared" si="4"/>
        <v>0</v>
      </c>
      <c r="I68" s="60"/>
      <c r="J68" s="50">
        <f t="shared" si="5"/>
        <v>0</v>
      </c>
    </row>
    <row r="69" spans="2:10" hidden="1" x14ac:dyDescent="0.3">
      <c r="B69" s="56"/>
      <c r="C69" s="57" t="s">
        <v>45</v>
      </c>
      <c r="D69" s="28" t="s">
        <v>115</v>
      </c>
      <c r="E69" s="58" t="s">
        <v>38</v>
      </c>
      <c r="F69" s="47"/>
      <c r="G69" s="31">
        <v>125104.94</v>
      </c>
      <c r="H69" s="59">
        <f t="shared" si="4"/>
        <v>0</v>
      </c>
      <c r="I69" s="60"/>
      <c r="J69" s="50">
        <f t="shared" si="5"/>
        <v>0</v>
      </c>
    </row>
    <row r="70" spans="2:10" hidden="1" x14ac:dyDescent="0.3">
      <c r="B70" s="56"/>
      <c r="C70" s="57" t="s">
        <v>47</v>
      </c>
      <c r="D70" s="28" t="s">
        <v>116</v>
      </c>
      <c r="E70" s="58" t="s">
        <v>38</v>
      </c>
      <c r="F70" s="47"/>
      <c r="G70" s="31">
        <v>113412.36</v>
      </c>
      <c r="H70" s="59">
        <f t="shared" si="4"/>
        <v>0</v>
      </c>
      <c r="I70" s="60"/>
      <c r="J70" s="50">
        <f t="shared" si="5"/>
        <v>0</v>
      </c>
    </row>
    <row r="71" spans="2:10" hidden="1" x14ac:dyDescent="0.3">
      <c r="B71" s="56"/>
      <c r="C71" s="57" t="s">
        <v>49</v>
      </c>
      <c r="D71" s="28" t="s">
        <v>117</v>
      </c>
      <c r="E71" s="58" t="s">
        <v>38</v>
      </c>
      <c r="F71" s="47"/>
      <c r="G71" s="31">
        <v>105946.15</v>
      </c>
      <c r="H71" s="59">
        <f t="shared" si="4"/>
        <v>0</v>
      </c>
      <c r="I71" s="60"/>
      <c r="J71" s="50">
        <f t="shared" si="5"/>
        <v>0</v>
      </c>
    </row>
    <row r="72" spans="2:10" hidden="1" x14ac:dyDescent="0.3">
      <c r="B72" s="56"/>
      <c r="C72" s="57" t="s">
        <v>51</v>
      </c>
      <c r="D72" s="28" t="s">
        <v>118</v>
      </c>
      <c r="E72" s="58" t="s">
        <v>38</v>
      </c>
      <c r="F72" s="47"/>
      <c r="G72" s="31">
        <v>115575.27</v>
      </c>
      <c r="H72" s="59">
        <f t="shared" si="4"/>
        <v>0</v>
      </c>
      <c r="I72" s="60"/>
      <c r="J72" s="50">
        <f t="shared" si="5"/>
        <v>0</v>
      </c>
    </row>
    <row r="73" spans="2:10" hidden="1" x14ac:dyDescent="0.3">
      <c r="B73" s="56"/>
      <c r="C73" s="57" t="s">
        <v>53</v>
      </c>
      <c r="D73" s="28" t="s">
        <v>119</v>
      </c>
      <c r="E73" s="58" t="s">
        <v>38</v>
      </c>
      <c r="F73" s="47"/>
      <c r="G73" s="31">
        <v>87152.63</v>
      </c>
      <c r="H73" s="59">
        <f t="shared" si="4"/>
        <v>0</v>
      </c>
      <c r="I73" s="60"/>
      <c r="J73" s="50">
        <f t="shared" si="5"/>
        <v>0</v>
      </c>
    </row>
    <row r="74" spans="2:10" hidden="1" x14ac:dyDescent="0.3">
      <c r="B74" s="56"/>
      <c r="C74" s="57" t="s">
        <v>56</v>
      </c>
      <c r="D74" s="28" t="s">
        <v>120</v>
      </c>
      <c r="E74" s="58" t="s">
        <v>23</v>
      </c>
      <c r="F74" s="47"/>
      <c r="G74" s="31">
        <v>21696.87</v>
      </c>
      <c r="H74" s="59">
        <f t="shared" si="4"/>
        <v>0</v>
      </c>
      <c r="I74" s="60"/>
      <c r="J74" s="50">
        <f t="shared" si="5"/>
        <v>0</v>
      </c>
    </row>
    <row r="75" spans="2:10" hidden="1" x14ac:dyDescent="0.3">
      <c r="B75" s="56"/>
      <c r="C75" s="57" t="s">
        <v>58</v>
      </c>
      <c r="D75" s="28" t="s">
        <v>121</v>
      </c>
      <c r="E75" s="58" t="s">
        <v>23</v>
      </c>
      <c r="F75" s="47"/>
      <c r="G75" s="31">
        <v>18045.13</v>
      </c>
      <c r="H75" s="59">
        <f t="shared" si="4"/>
        <v>0</v>
      </c>
      <c r="I75" s="60"/>
      <c r="J75" s="50">
        <f t="shared" si="5"/>
        <v>0</v>
      </c>
    </row>
    <row r="76" spans="2:10" hidden="1" x14ac:dyDescent="0.3">
      <c r="B76" s="56"/>
      <c r="C76" s="57" t="s">
        <v>60</v>
      </c>
      <c r="D76" s="28" t="s">
        <v>122</v>
      </c>
      <c r="E76" s="58" t="s">
        <v>23</v>
      </c>
      <c r="F76" s="47"/>
      <c r="G76" s="31">
        <v>34561.25</v>
      </c>
      <c r="H76" s="59">
        <f t="shared" si="4"/>
        <v>0</v>
      </c>
      <c r="I76" s="60"/>
      <c r="J76" s="50">
        <f t="shared" si="5"/>
        <v>0</v>
      </c>
    </row>
    <row r="77" spans="2:10" hidden="1" x14ac:dyDescent="0.3">
      <c r="B77" s="56"/>
      <c r="C77" s="57" t="s">
        <v>62</v>
      </c>
      <c r="D77" s="28" t="s">
        <v>123</v>
      </c>
      <c r="E77" s="58" t="s">
        <v>23</v>
      </c>
      <c r="F77" s="47"/>
      <c r="G77" s="31">
        <v>45373.02</v>
      </c>
      <c r="H77" s="59">
        <f t="shared" si="4"/>
        <v>0</v>
      </c>
      <c r="I77" s="60"/>
      <c r="J77" s="50">
        <f t="shared" si="5"/>
        <v>0</v>
      </c>
    </row>
    <row r="78" spans="2:10" hidden="1" x14ac:dyDescent="0.3">
      <c r="B78" s="56"/>
      <c r="C78" s="57" t="s">
        <v>64</v>
      </c>
      <c r="D78" s="28" t="s">
        <v>124</v>
      </c>
      <c r="E78" s="58" t="s">
        <v>38</v>
      </c>
      <c r="F78" s="47"/>
      <c r="G78" s="31">
        <v>129015.36</v>
      </c>
      <c r="H78" s="59">
        <f t="shared" si="4"/>
        <v>0</v>
      </c>
      <c r="I78" s="60"/>
      <c r="J78" s="50">
        <f t="shared" si="5"/>
        <v>0</v>
      </c>
    </row>
    <row r="79" spans="2:10" hidden="1" x14ac:dyDescent="0.3">
      <c r="B79" s="56"/>
      <c r="C79" s="57" t="s">
        <v>66</v>
      </c>
      <c r="D79" s="28" t="s">
        <v>125</v>
      </c>
      <c r="E79" s="58" t="s">
        <v>38</v>
      </c>
      <c r="F79" s="47"/>
      <c r="G79" s="31">
        <v>123531.61</v>
      </c>
      <c r="H79" s="59">
        <f t="shared" si="4"/>
        <v>0</v>
      </c>
      <c r="I79" s="60"/>
      <c r="J79" s="50">
        <f t="shared" si="5"/>
        <v>0</v>
      </c>
    </row>
    <row r="80" spans="2:10" hidden="1" x14ac:dyDescent="0.3">
      <c r="B80" s="56"/>
      <c r="C80" s="61" t="s">
        <v>68</v>
      </c>
      <c r="D80" s="62" t="s">
        <v>126</v>
      </c>
      <c r="E80" s="58" t="s">
        <v>38</v>
      </c>
      <c r="F80" s="47"/>
      <c r="G80" s="31">
        <v>87727.88</v>
      </c>
      <c r="H80" s="59">
        <f t="shared" si="4"/>
        <v>0</v>
      </c>
      <c r="I80" s="60"/>
      <c r="J80" s="50">
        <f t="shared" si="5"/>
        <v>0</v>
      </c>
    </row>
    <row r="81" spans="2:12" hidden="1" x14ac:dyDescent="0.3">
      <c r="B81" s="56"/>
      <c r="C81" s="61" t="s">
        <v>70</v>
      </c>
      <c r="D81" s="62" t="s">
        <v>127</v>
      </c>
      <c r="E81" s="58" t="s">
        <v>38</v>
      </c>
      <c r="F81" s="47"/>
      <c r="G81" s="31">
        <v>114164.53</v>
      </c>
      <c r="H81" s="59">
        <f t="shared" si="4"/>
        <v>0</v>
      </c>
      <c r="I81" s="60"/>
      <c r="J81" s="50">
        <f t="shared" si="5"/>
        <v>0</v>
      </c>
    </row>
    <row r="82" spans="2:12" hidden="1" x14ac:dyDescent="0.3">
      <c r="B82" s="56"/>
      <c r="C82" s="61" t="s">
        <v>72</v>
      </c>
      <c r="D82" s="62" t="s">
        <v>128</v>
      </c>
      <c r="E82" s="58" t="s">
        <v>38</v>
      </c>
      <c r="F82" s="47"/>
      <c r="G82" s="31">
        <v>98729.66</v>
      </c>
      <c r="H82" s="59">
        <f t="shared" si="4"/>
        <v>0</v>
      </c>
      <c r="I82" s="60"/>
      <c r="J82" s="50">
        <f t="shared" si="5"/>
        <v>0</v>
      </c>
    </row>
    <row r="83" spans="2:12" hidden="1" x14ac:dyDescent="0.3">
      <c r="B83" s="56"/>
      <c r="C83" s="61" t="s">
        <v>74</v>
      </c>
      <c r="D83" s="62" t="s">
        <v>129</v>
      </c>
      <c r="E83" s="58" t="s">
        <v>38</v>
      </c>
      <c r="F83" s="47"/>
      <c r="G83" s="31">
        <v>4856.8900000000003</v>
      </c>
      <c r="H83" s="59">
        <f t="shared" si="4"/>
        <v>0</v>
      </c>
      <c r="I83" s="60"/>
      <c r="J83" s="50">
        <f t="shared" si="5"/>
        <v>0</v>
      </c>
    </row>
    <row r="84" spans="2:12" hidden="1" x14ac:dyDescent="0.3">
      <c r="B84" s="56"/>
      <c r="C84" s="61" t="s">
        <v>76</v>
      </c>
      <c r="D84" s="62" t="s">
        <v>130</v>
      </c>
      <c r="E84" s="58" t="s">
        <v>29</v>
      </c>
      <c r="F84" s="47"/>
      <c r="G84" s="31">
        <v>3373.32</v>
      </c>
      <c r="H84" s="59">
        <f>F84*G84</f>
        <v>0</v>
      </c>
      <c r="I84" s="60"/>
      <c r="J84" s="50">
        <f t="shared" si="5"/>
        <v>0</v>
      </c>
    </row>
    <row r="85" spans="2:12" hidden="1" x14ac:dyDescent="0.3">
      <c r="B85" s="56"/>
      <c r="C85" s="57"/>
      <c r="D85" s="63"/>
      <c r="E85" s="64"/>
      <c r="F85" s="65"/>
      <c r="G85" s="66"/>
      <c r="H85" s="59"/>
      <c r="I85" s="60"/>
      <c r="J85" s="50"/>
    </row>
    <row r="86" spans="2:12" hidden="1" x14ac:dyDescent="0.3">
      <c r="B86" s="67" t="s">
        <v>131</v>
      </c>
      <c r="C86" s="68"/>
      <c r="D86" s="469" t="s">
        <v>132</v>
      </c>
      <c r="E86" s="470"/>
      <c r="F86" s="470"/>
      <c r="G86" s="471"/>
      <c r="H86" s="69"/>
      <c r="I86" s="70"/>
      <c r="J86" s="71"/>
      <c r="K86" s="456" t="s">
        <v>133</v>
      </c>
      <c r="L86" s="445"/>
    </row>
    <row r="87" spans="2:12" ht="27.75" hidden="1" customHeight="1" x14ac:dyDescent="0.3">
      <c r="B87" s="56"/>
      <c r="C87" s="57" t="s">
        <v>18</v>
      </c>
      <c r="D87" s="28" t="s">
        <v>134</v>
      </c>
      <c r="E87" s="58" t="s">
        <v>29</v>
      </c>
      <c r="F87" s="47"/>
      <c r="G87" s="31">
        <v>8042.72</v>
      </c>
      <c r="H87" s="59">
        <f t="shared" ref="H87:H99" si="6">F87*G87</f>
        <v>0</v>
      </c>
      <c r="I87" s="60"/>
      <c r="J87" s="50">
        <f t="shared" ref="J87:J99" si="7">H87/$I$1025</f>
        <v>0</v>
      </c>
    </row>
    <row r="88" spans="2:12" ht="27" hidden="1" customHeight="1" x14ac:dyDescent="0.3">
      <c r="B88" s="56"/>
      <c r="C88" s="57" t="s">
        <v>32</v>
      </c>
      <c r="D88" s="28" t="s">
        <v>135</v>
      </c>
      <c r="E88" s="58" t="s">
        <v>29</v>
      </c>
      <c r="F88" s="47"/>
      <c r="G88" s="31">
        <v>10374.299999999999</v>
      </c>
      <c r="H88" s="59">
        <f t="shared" si="6"/>
        <v>0</v>
      </c>
      <c r="I88" s="60"/>
      <c r="J88" s="50">
        <f t="shared" si="7"/>
        <v>0</v>
      </c>
    </row>
    <row r="89" spans="2:12" ht="27" hidden="1" customHeight="1" x14ac:dyDescent="0.3">
      <c r="B89" s="56"/>
      <c r="C89" s="57" t="s">
        <v>34</v>
      </c>
      <c r="D89" s="28" t="s">
        <v>136</v>
      </c>
      <c r="E89" s="58" t="s">
        <v>29</v>
      </c>
      <c r="F89" s="47"/>
      <c r="G89" s="31">
        <v>10761.93</v>
      </c>
      <c r="H89" s="59">
        <f t="shared" si="6"/>
        <v>0</v>
      </c>
      <c r="I89" s="60"/>
      <c r="J89" s="50">
        <f t="shared" si="7"/>
        <v>0</v>
      </c>
    </row>
    <row r="90" spans="2:12" ht="23.25" hidden="1" customHeight="1" x14ac:dyDescent="0.3">
      <c r="B90" s="56"/>
      <c r="C90" s="57" t="s">
        <v>36</v>
      </c>
      <c r="D90" s="28" t="s">
        <v>137</v>
      </c>
      <c r="E90" s="58" t="s">
        <v>29</v>
      </c>
      <c r="F90" s="47"/>
      <c r="G90" s="31">
        <v>13955.83</v>
      </c>
      <c r="H90" s="59">
        <f t="shared" si="6"/>
        <v>0</v>
      </c>
      <c r="I90" s="60"/>
      <c r="J90" s="50">
        <f t="shared" si="7"/>
        <v>0</v>
      </c>
    </row>
    <row r="91" spans="2:12" ht="13.5" hidden="1" customHeight="1" x14ac:dyDescent="0.3">
      <c r="B91" s="56"/>
      <c r="C91" s="57" t="s">
        <v>39</v>
      </c>
      <c r="D91" s="28" t="s">
        <v>138</v>
      </c>
      <c r="E91" s="58" t="s">
        <v>29</v>
      </c>
      <c r="F91" s="47"/>
      <c r="G91" s="31">
        <v>15513.79</v>
      </c>
      <c r="H91" s="59">
        <f t="shared" si="6"/>
        <v>0</v>
      </c>
      <c r="I91" s="60"/>
      <c r="J91" s="50">
        <f t="shared" si="7"/>
        <v>0</v>
      </c>
    </row>
    <row r="92" spans="2:12" ht="13.5" hidden="1" customHeight="1" x14ac:dyDescent="0.3">
      <c r="B92" s="56"/>
      <c r="C92" s="57" t="s">
        <v>41</v>
      </c>
      <c r="D92" s="28" t="s">
        <v>139</v>
      </c>
      <c r="E92" s="58" t="s">
        <v>29</v>
      </c>
      <c r="F92" s="47"/>
      <c r="G92" s="31">
        <v>7386.5</v>
      </c>
      <c r="H92" s="59">
        <f t="shared" si="6"/>
        <v>0</v>
      </c>
      <c r="I92" s="60"/>
      <c r="J92" s="50">
        <f t="shared" si="7"/>
        <v>0</v>
      </c>
    </row>
    <row r="93" spans="2:12" ht="26.25" hidden="1" customHeight="1" x14ac:dyDescent="0.3">
      <c r="B93" s="56"/>
      <c r="C93" s="57" t="s">
        <v>43</v>
      </c>
      <c r="D93" s="28" t="s">
        <v>140</v>
      </c>
      <c r="E93" s="58" t="s">
        <v>29</v>
      </c>
      <c r="F93" s="47"/>
      <c r="G93" s="31">
        <v>14127.48</v>
      </c>
      <c r="H93" s="59">
        <f t="shared" si="6"/>
        <v>0</v>
      </c>
      <c r="I93" s="60"/>
      <c r="J93" s="50">
        <f t="shared" si="7"/>
        <v>0</v>
      </c>
    </row>
    <row r="94" spans="2:12" ht="28.5" hidden="1" customHeight="1" x14ac:dyDescent="0.3">
      <c r="B94" s="56"/>
      <c r="C94" s="57" t="s">
        <v>45</v>
      </c>
      <c r="D94" s="28" t="s">
        <v>141</v>
      </c>
      <c r="E94" s="58" t="s">
        <v>29</v>
      </c>
      <c r="F94" s="47"/>
      <c r="G94" s="31">
        <v>16197.55</v>
      </c>
      <c r="H94" s="59">
        <f t="shared" si="6"/>
        <v>0</v>
      </c>
      <c r="I94" s="60"/>
      <c r="J94" s="50">
        <f t="shared" si="7"/>
        <v>0</v>
      </c>
    </row>
    <row r="95" spans="2:12" ht="13.5" hidden="1" customHeight="1" x14ac:dyDescent="0.3">
      <c r="B95" s="56"/>
      <c r="C95" s="57" t="s">
        <v>47</v>
      </c>
      <c r="D95" s="28" t="s">
        <v>142</v>
      </c>
      <c r="E95" s="58" t="s">
        <v>29</v>
      </c>
      <c r="F95" s="47"/>
      <c r="G95" s="31">
        <v>20520.87</v>
      </c>
      <c r="H95" s="59">
        <f t="shared" si="6"/>
        <v>0</v>
      </c>
      <c r="I95" s="60"/>
      <c r="J95" s="50">
        <f t="shared" si="7"/>
        <v>0</v>
      </c>
    </row>
    <row r="96" spans="2:12" ht="13.5" hidden="1" customHeight="1" x14ac:dyDescent="0.3">
      <c r="B96" s="56"/>
      <c r="C96" s="57" t="s">
        <v>49</v>
      </c>
      <c r="D96" s="28" t="s">
        <v>143</v>
      </c>
      <c r="E96" s="58" t="s">
        <v>29</v>
      </c>
      <c r="F96" s="47"/>
      <c r="G96" s="31">
        <v>15706.96</v>
      </c>
      <c r="H96" s="59">
        <f t="shared" si="6"/>
        <v>0</v>
      </c>
      <c r="I96" s="60"/>
      <c r="J96" s="50">
        <f t="shared" si="7"/>
        <v>0</v>
      </c>
    </row>
    <row r="97" spans="2:12" ht="13.5" hidden="1" customHeight="1" x14ac:dyDescent="0.3">
      <c r="B97" s="56"/>
      <c r="C97" s="57" t="s">
        <v>51</v>
      </c>
      <c r="D97" s="28" t="s">
        <v>144</v>
      </c>
      <c r="E97" s="58" t="s">
        <v>29</v>
      </c>
      <c r="F97" s="47"/>
      <c r="G97" s="31">
        <v>11188.22</v>
      </c>
      <c r="H97" s="59">
        <f t="shared" si="6"/>
        <v>0</v>
      </c>
      <c r="I97" s="60"/>
      <c r="J97" s="50">
        <f t="shared" si="7"/>
        <v>0</v>
      </c>
    </row>
    <row r="98" spans="2:12" ht="13.5" hidden="1" customHeight="1" x14ac:dyDescent="0.3">
      <c r="B98" s="56"/>
      <c r="C98" s="57" t="s">
        <v>53</v>
      </c>
      <c r="D98" s="28" t="s">
        <v>145</v>
      </c>
      <c r="E98" s="58" t="s">
        <v>29</v>
      </c>
      <c r="F98" s="47"/>
      <c r="G98" s="31">
        <v>9373.91</v>
      </c>
      <c r="H98" s="59">
        <f t="shared" si="6"/>
        <v>0</v>
      </c>
      <c r="I98" s="60"/>
      <c r="J98" s="50">
        <f t="shared" si="7"/>
        <v>0</v>
      </c>
    </row>
    <row r="99" spans="2:12" ht="13.5" hidden="1" customHeight="1" x14ac:dyDescent="0.3">
      <c r="B99" s="56"/>
      <c r="C99" s="57" t="s">
        <v>56</v>
      </c>
      <c r="D99" s="28" t="s">
        <v>146</v>
      </c>
      <c r="E99" s="58" t="s">
        <v>29</v>
      </c>
      <c r="F99" s="47"/>
      <c r="G99" s="31">
        <v>7817.04</v>
      </c>
      <c r="H99" s="59">
        <f t="shared" si="6"/>
        <v>0</v>
      </c>
      <c r="I99" s="60"/>
      <c r="J99" s="50">
        <f t="shared" si="7"/>
        <v>0</v>
      </c>
    </row>
    <row r="100" spans="2:12" ht="13.5" hidden="1" customHeight="1" x14ac:dyDescent="0.3">
      <c r="B100" s="56"/>
      <c r="C100" s="57"/>
      <c r="D100" s="28"/>
      <c r="E100" s="58"/>
      <c r="F100" s="47"/>
      <c r="G100" s="31"/>
      <c r="H100" s="59"/>
      <c r="I100" s="60"/>
      <c r="J100" s="50"/>
    </row>
    <row r="101" spans="2:12" ht="13.5" hidden="1" customHeight="1" x14ac:dyDescent="0.3">
      <c r="B101" s="67" t="s">
        <v>147</v>
      </c>
      <c r="C101" s="57"/>
      <c r="D101" s="469" t="s">
        <v>148</v>
      </c>
      <c r="E101" s="470"/>
      <c r="F101" s="470"/>
      <c r="G101" s="471"/>
      <c r="H101" s="69"/>
      <c r="I101" s="70"/>
      <c r="J101" s="71"/>
      <c r="K101" s="456" t="s">
        <v>149</v>
      </c>
      <c r="L101" s="445"/>
    </row>
    <row r="102" spans="2:12" ht="13.5" hidden="1" customHeight="1" x14ac:dyDescent="0.3">
      <c r="B102" s="56"/>
      <c r="C102" s="57" t="s">
        <v>18</v>
      </c>
      <c r="D102" s="28" t="s">
        <v>150</v>
      </c>
      <c r="E102" s="58" t="s">
        <v>29</v>
      </c>
      <c r="F102" s="47"/>
      <c r="G102" s="31">
        <v>4704.51</v>
      </c>
      <c r="H102" s="59">
        <f t="shared" ref="H102:H107" si="8">F102*G102</f>
        <v>0</v>
      </c>
      <c r="I102" s="60"/>
      <c r="J102" s="50">
        <f t="shared" ref="J102:J107" si="9">H102/$I$1025</f>
        <v>0</v>
      </c>
    </row>
    <row r="103" spans="2:12" ht="13.5" hidden="1" customHeight="1" x14ac:dyDescent="0.3">
      <c r="B103" s="56"/>
      <c r="C103" s="57" t="s">
        <v>32</v>
      </c>
      <c r="D103" s="28" t="s">
        <v>151</v>
      </c>
      <c r="E103" s="58" t="s">
        <v>29</v>
      </c>
      <c r="F103" s="47"/>
      <c r="G103" s="31">
        <v>5114.99</v>
      </c>
      <c r="H103" s="59">
        <f t="shared" si="8"/>
        <v>0</v>
      </c>
      <c r="I103" s="60"/>
      <c r="J103" s="50">
        <f t="shared" si="9"/>
        <v>0</v>
      </c>
    </row>
    <row r="104" spans="2:12" ht="13.5" hidden="1" customHeight="1" x14ac:dyDescent="0.3">
      <c r="B104" s="56"/>
      <c r="C104" s="57" t="s">
        <v>34</v>
      </c>
      <c r="D104" s="28" t="s">
        <v>152</v>
      </c>
      <c r="E104" s="58" t="s">
        <v>29</v>
      </c>
      <c r="F104" s="47"/>
      <c r="G104" s="31">
        <v>5811.05</v>
      </c>
      <c r="H104" s="59">
        <f t="shared" si="8"/>
        <v>0</v>
      </c>
      <c r="I104" s="60"/>
      <c r="J104" s="50">
        <f t="shared" si="9"/>
        <v>0</v>
      </c>
    </row>
    <row r="105" spans="2:12" ht="13.5" hidden="1" customHeight="1" x14ac:dyDescent="0.3">
      <c r="B105" s="56"/>
      <c r="C105" s="57" t="s">
        <v>36</v>
      </c>
      <c r="D105" s="28" t="s">
        <v>153</v>
      </c>
      <c r="E105" s="58" t="s">
        <v>29</v>
      </c>
      <c r="F105" s="47"/>
      <c r="G105" s="31">
        <v>6008.44</v>
      </c>
      <c r="H105" s="59">
        <f t="shared" si="8"/>
        <v>0</v>
      </c>
      <c r="I105" s="60"/>
      <c r="J105" s="50">
        <f t="shared" si="9"/>
        <v>0</v>
      </c>
    </row>
    <row r="106" spans="2:12" ht="13.5" hidden="1" customHeight="1" x14ac:dyDescent="0.3">
      <c r="B106" s="56"/>
      <c r="C106" s="57" t="s">
        <v>39</v>
      </c>
      <c r="D106" s="28" t="s">
        <v>154</v>
      </c>
      <c r="E106" s="58" t="s">
        <v>29</v>
      </c>
      <c r="F106" s="47"/>
      <c r="G106" s="31">
        <v>6858.2</v>
      </c>
      <c r="H106" s="59">
        <f t="shared" si="8"/>
        <v>0</v>
      </c>
      <c r="I106" s="60"/>
      <c r="J106" s="50">
        <f t="shared" si="9"/>
        <v>0</v>
      </c>
    </row>
    <row r="107" spans="2:12" ht="13.5" hidden="1" customHeight="1" x14ac:dyDescent="0.3">
      <c r="B107" s="56"/>
      <c r="C107" s="57" t="s">
        <v>41</v>
      </c>
      <c r="D107" s="28" t="s">
        <v>155</v>
      </c>
      <c r="E107" s="58" t="s">
        <v>29</v>
      </c>
      <c r="F107" s="47"/>
      <c r="G107" s="31">
        <v>8146.92</v>
      </c>
      <c r="H107" s="59">
        <f t="shared" si="8"/>
        <v>0</v>
      </c>
      <c r="I107" s="60"/>
      <c r="J107" s="50">
        <f t="shared" si="9"/>
        <v>0</v>
      </c>
    </row>
    <row r="108" spans="2:12" ht="13.5" hidden="1" customHeight="1" x14ac:dyDescent="0.3">
      <c r="B108" s="56"/>
      <c r="C108" s="57"/>
      <c r="D108" s="28"/>
      <c r="E108" s="58"/>
      <c r="F108" s="47"/>
      <c r="G108" s="31"/>
      <c r="H108" s="59"/>
      <c r="I108" s="60"/>
      <c r="J108" s="50"/>
    </row>
    <row r="109" spans="2:12" ht="13.5" hidden="1" customHeight="1" x14ac:dyDescent="0.3">
      <c r="B109" s="56"/>
      <c r="C109" s="57"/>
      <c r="D109" s="28"/>
      <c r="E109" s="58"/>
      <c r="F109" s="47"/>
      <c r="G109" s="31"/>
      <c r="H109" s="59"/>
      <c r="I109" s="60"/>
      <c r="J109" s="50"/>
    </row>
    <row r="110" spans="2:12" ht="15" hidden="1" thickBot="1" x14ac:dyDescent="0.35">
      <c r="B110" s="72"/>
      <c r="C110" s="73"/>
      <c r="D110" s="74"/>
      <c r="E110" s="75"/>
      <c r="F110" s="76"/>
      <c r="G110" s="77"/>
      <c r="H110" s="78"/>
      <c r="I110" s="79"/>
      <c r="J110" s="80"/>
    </row>
    <row r="111" spans="2:12" ht="16.2" hidden="1" thickBot="1" x14ac:dyDescent="0.35">
      <c r="B111" s="12" t="s">
        <v>36</v>
      </c>
      <c r="C111" s="81"/>
      <c r="D111" s="447" t="s">
        <v>156</v>
      </c>
      <c r="E111" s="448"/>
      <c r="F111" s="448"/>
      <c r="G111" s="448"/>
      <c r="H111" s="449"/>
      <c r="I111" s="14">
        <f>SUM(H113:H169)</f>
        <v>0</v>
      </c>
      <c r="J111" s="15">
        <f>I111/$I$1025</f>
        <v>0</v>
      </c>
      <c r="K111" s="36" t="s">
        <v>20</v>
      </c>
    </row>
    <row r="112" spans="2:12" hidden="1" x14ac:dyDescent="0.3">
      <c r="B112" s="54" t="s">
        <v>157</v>
      </c>
      <c r="C112" s="55"/>
      <c r="D112" s="469" t="s">
        <v>158</v>
      </c>
      <c r="E112" s="470"/>
      <c r="F112" s="470"/>
      <c r="G112" s="471"/>
      <c r="H112" s="82"/>
      <c r="I112" s="83"/>
      <c r="J112" s="84"/>
      <c r="K112" s="456" t="s">
        <v>159</v>
      </c>
      <c r="L112" s="445"/>
    </row>
    <row r="113" spans="2:10" hidden="1" x14ac:dyDescent="0.3">
      <c r="B113" s="56"/>
      <c r="C113" s="57" t="s">
        <v>18</v>
      </c>
      <c r="D113" s="62" t="s">
        <v>160</v>
      </c>
      <c r="E113" s="29" t="s">
        <v>38</v>
      </c>
      <c r="F113" s="47"/>
      <c r="G113" s="31">
        <v>37087.11</v>
      </c>
      <c r="H113" s="59">
        <f t="shared" ref="H113:H127" si="10">F113*G113</f>
        <v>0</v>
      </c>
      <c r="I113" s="60"/>
      <c r="J113" s="50">
        <f t="shared" ref="J113:J127" si="11">H113/$I$1025</f>
        <v>0</v>
      </c>
    </row>
    <row r="114" spans="2:10" hidden="1" x14ac:dyDescent="0.3">
      <c r="B114" s="56"/>
      <c r="C114" s="57" t="s">
        <v>32</v>
      </c>
      <c r="D114" s="62" t="s">
        <v>161</v>
      </c>
      <c r="E114" s="29" t="s">
        <v>23</v>
      </c>
      <c r="F114" s="47"/>
      <c r="G114" s="31">
        <v>5741.29</v>
      </c>
      <c r="H114" s="59">
        <f t="shared" si="10"/>
        <v>0</v>
      </c>
      <c r="I114" s="60"/>
      <c r="J114" s="50">
        <f t="shared" si="11"/>
        <v>0</v>
      </c>
    </row>
    <row r="115" spans="2:10" hidden="1" x14ac:dyDescent="0.3">
      <c r="B115" s="56"/>
      <c r="C115" s="57" t="s">
        <v>34</v>
      </c>
      <c r="D115" s="62" t="s">
        <v>162</v>
      </c>
      <c r="E115" s="29" t="s">
        <v>23</v>
      </c>
      <c r="F115" s="47"/>
      <c r="G115" s="31">
        <v>4619.26</v>
      </c>
      <c r="H115" s="59">
        <f t="shared" si="10"/>
        <v>0</v>
      </c>
      <c r="I115" s="60"/>
      <c r="J115" s="50">
        <f t="shared" si="11"/>
        <v>0</v>
      </c>
    </row>
    <row r="116" spans="2:10" hidden="1" x14ac:dyDescent="0.3">
      <c r="B116" s="56"/>
      <c r="C116" s="57" t="s">
        <v>36</v>
      </c>
      <c r="D116" s="62" t="s">
        <v>163</v>
      </c>
      <c r="E116" s="29" t="s">
        <v>23</v>
      </c>
      <c r="F116" s="47"/>
      <c r="G116" s="31">
        <v>5092.6099999999997</v>
      </c>
      <c r="H116" s="59">
        <f t="shared" si="10"/>
        <v>0</v>
      </c>
      <c r="I116" s="60"/>
      <c r="J116" s="50">
        <f t="shared" si="11"/>
        <v>0</v>
      </c>
    </row>
    <row r="117" spans="2:10" hidden="1" x14ac:dyDescent="0.3">
      <c r="B117" s="56"/>
      <c r="C117" s="57" t="s">
        <v>39</v>
      </c>
      <c r="D117" s="62" t="s">
        <v>164</v>
      </c>
      <c r="E117" s="29" t="s">
        <v>23</v>
      </c>
      <c r="F117" s="47"/>
      <c r="G117" s="31">
        <v>4044.58</v>
      </c>
      <c r="H117" s="59">
        <f t="shared" si="10"/>
        <v>0</v>
      </c>
      <c r="I117" s="60"/>
      <c r="J117" s="50">
        <f t="shared" si="11"/>
        <v>0</v>
      </c>
    </row>
    <row r="118" spans="2:10" hidden="1" x14ac:dyDescent="0.3">
      <c r="B118" s="56"/>
      <c r="C118" s="57" t="s">
        <v>41</v>
      </c>
      <c r="D118" s="62" t="s">
        <v>165</v>
      </c>
      <c r="E118" s="29" t="s">
        <v>23</v>
      </c>
      <c r="F118" s="47"/>
      <c r="G118" s="31">
        <v>3696</v>
      </c>
      <c r="H118" s="59">
        <f t="shared" si="10"/>
        <v>0</v>
      </c>
      <c r="I118" s="60"/>
      <c r="J118" s="50">
        <f t="shared" si="11"/>
        <v>0</v>
      </c>
    </row>
    <row r="119" spans="2:10" hidden="1" x14ac:dyDescent="0.3">
      <c r="B119" s="56"/>
      <c r="C119" s="57" t="s">
        <v>43</v>
      </c>
      <c r="D119" s="62" t="s">
        <v>166</v>
      </c>
      <c r="E119" s="29" t="s">
        <v>23</v>
      </c>
      <c r="F119" s="47"/>
      <c r="G119" s="31">
        <v>10301.959999999999</v>
      </c>
      <c r="H119" s="59">
        <f t="shared" si="10"/>
        <v>0</v>
      </c>
      <c r="I119" s="60"/>
      <c r="J119" s="50">
        <f t="shared" si="11"/>
        <v>0</v>
      </c>
    </row>
    <row r="120" spans="2:10" hidden="1" x14ac:dyDescent="0.3">
      <c r="B120" s="56"/>
      <c r="C120" s="57" t="s">
        <v>45</v>
      </c>
      <c r="D120" s="62" t="s">
        <v>167</v>
      </c>
      <c r="E120" s="29" t="s">
        <v>23</v>
      </c>
      <c r="F120" s="47"/>
      <c r="G120" s="31">
        <v>7544.08</v>
      </c>
      <c r="H120" s="59">
        <f t="shared" si="10"/>
        <v>0</v>
      </c>
      <c r="I120" s="60"/>
      <c r="J120" s="50">
        <f t="shared" si="11"/>
        <v>0</v>
      </c>
    </row>
    <row r="121" spans="2:10" hidden="1" x14ac:dyDescent="0.3">
      <c r="B121" s="56"/>
      <c r="C121" s="57" t="s">
        <v>47</v>
      </c>
      <c r="D121" s="62" t="s">
        <v>168</v>
      </c>
      <c r="E121" s="29" t="s">
        <v>23</v>
      </c>
      <c r="F121" s="47"/>
      <c r="G121" s="31">
        <v>6587.42</v>
      </c>
      <c r="H121" s="59">
        <f t="shared" si="10"/>
        <v>0</v>
      </c>
      <c r="I121" s="60"/>
      <c r="J121" s="50">
        <f t="shared" si="11"/>
        <v>0</v>
      </c>
    </row>
    <row r="122" spans="2:10" hidden="1" x14ac:dyDescent="0.3">
      <c r="B122" s="56"/>
      <c r="C122" s="57" t="s">
        <v>49</v>
      </c>
      <c r="D122" s="62" t="s">
        <v>169</v>
      </c>
      <c r="E122" s="29" t="s">
        <v>23</v>
      </c>
      <c r="F122" s="47"/>
      <c r="G122" s="31">
        <v>5533.83</v>
      </c>
      <c r="H122" s="59">
        <f t="shared" si="10"/>
        <v>0</v>
      </c>
      <c r="I122" s="60"/>
      <c r="J122" s="50">
        <f t="shared" si="11"/>
        <v>0</v>
      </c>
    </row>
    <row r="123" spans="2:10" hidden="1" x14ac:dyDescent="0.3">
      <c r="B123" s="56"/>
      <c r="C123" s="57" t="s">
        <v>51</v>
      </c>
      <c r="D123" s="62" t="s">
        <v>170</v>
      </c>
      <c r="E123" s="29" t="s">
        <v>23</v>
      </c>
      <c r="F123" s="47"/>
      <c r="G123" s="31">
        <v>9293.51</v>
      </c>
      <c r="H123" s="59">
        <f t="shared" si="10"/>
        <v>0</v>
      </c>
      <c r="I123" s="60"/>
      <c r="J123" s="50">
        <f t="shared" si="11"/>
        <v>0</v>
      </c>
    </row>
    <row r="124" spans="2:10" ht="26.25" hidden="1" customHeight="1" x14ac:dyDescent="0.3">
      <c r="B124" s="56"/>
      <c r="C124" s="57" t="s">
        <v>53</v>
      </c>
      <c r="D124" s="62" t="s">
        <v>171</v>
      </c>
      <c r="E124" s="29" t="s">
        <v>23</v>
      </c>
      <c r="F124" s="47"/>
      <c r="G124" s="31">
        <v>10092.790000000001</v>
      </c>
      <c r="H124" s="59">
        <f t="shared" si="10"/>
        <v>0</v>
      </c>
      <c r="I124" s="60"/>
      <c r="J124" s="50">
        <f t="shared" si="11"/>
        <v>0</v>
      </c>
    </row>
    <row r="125" spans="2:10" ht="25.5" hidden="1" customHeight="1" x14ac:dyDescent="0.3">
      <c r="B125" s="56"/>
      <c r="C125" s="57" t="s">
        <v>56</v>
      </c>
      <c r="D125" s="62" t="s">
        <v>172</v>
      </c>
      <c r="E125" s="29" t="s">
        <v>23</v>
      </c>
      <c r="F125" s="47"/>
      <c r="G125" s="31">
        <v>20770.240000000002</v>
      </c>
      <c r="H125" s="59">
        <f t="shared" si="10"/>
        <v>0</v>
      </c>
      <c r="I125" s="60"/>
      <c r="J125" s="50">
        <f t="shared" si="11"/>
        <v>0</v>
      </c>
    </row>
    <row r="126" spans="2:10" ht="24.75" hidden="1" customHeight="1" x14ac:dyDescent="0.3">
      <c r="B126" s="56"/>
      <c r="C126" s="57" t="s">
        <v>58</v>
      </c>
      <c r="D126" s="62" t="s">
        <v>173</v>
      </c>
      <c r="E126" s="29" t="s">
        <v>23</v>
      </c>
      <c r="F126" s="47"/>
      <c r="G126" s="31">
        <v>19939.28</v>
      </c>
      <c r="H126" s="59">
        <f t="shared" si="10"/>
        <v>0</v>
      </c>
      <c r="I126" s="60"/>
      <c r="J126" s="50">
        <f t="shared" si="11"/>
        <v>0</v>
      </c>
    </row>
    <row r="127" spans="2:10" ht="24.75" hidden="1" customHeight="1" x14ac:dyDescent="0.3">
      <c r="B127" s="56"/>
      <c r="C127" s="57" t="s">
        <v>60</v>
      </c>
      <c r="D127" s="62" t="s">
        <v>174</v>
      </c>
      <c r="E127" s="29" t="s">
        <v>23</v>
      </c>
      <c r="F127" s="47"/>
      <c r="G127" s="31">
        <v>14255.8</v>
      </c>
      <c r="H127" s="59">
        <f t="shared" si="10"/>
        <v>0</v>
      </c>
      <c r="I127" s="60"/>
      <c r="J127" s="50">
        <f t="shared" si="11"/>
        <v>0</v>
      </c>
    </row>
    <row r="128" spans="2:10" hidden="1" x14ac:dyDescent="0.3">
      <c r="B128" s="56"/>
      <c r="C128" s="57"/>
      <c r="D128" s="62"/>
      <c r="E128" s="85"/>
      <c r="F128" s="47"/>
      <c r="G128" s="31"/>
      <c r="H128" s="59"/>
      <c r="I128" s="60"/>
      <c r="J128" s="50"/>
    </row>
    <row r="129" spans="2:12" hidden="1" x14ac:dyDescent="0.3">
      <c r="B129" s="67" t="s">
        <v>175</v>
      </c>
      <c r="C129" s="86"/>
      <c r="D129" s="469" t="s">
        <v>176</v>
      </c>
      <c r="E129" s="470"/>
      <c r="F129" s="470"/>
      <c r="G129" s="471"/>
      <c r="H129" s="69"/>
      <c r="I129" s="70"/>
      <c r="J129" s="71"/>
      <c r="K129" s="456" t="s">
        <v>177</v>
      </c>
      <c r="L129" s="445"/>
    </row>
    <row r="130" spans="2:12" hidden="1" x14ac:dyDescent="0.3">
      <c r="B130" s="56"/>
      <c r="C130" s="57" t="s">
        <v>18</v>
      </c>
      <c r="D130" s="62" t="s">
        <v>178</v>
      </c>
      <c r="E130" s="29" t="s">
        <v>23</v>
      </c>
      <c r="F130" s="47"/>
      <c r="G130" s="31">
        <v>6542.14</v>
      </c>
      <c r="H130" s="59">
        <f t="shared" ref="H130:H134" si="12">F130*G130</f>
        <v>0</v>
      </c>
      <c r="I130" s="60"/>
      <c r="J130" s="50">
        <f>H130/$I$1025</f>
        <v>0</v>
      </c>
    </row>
    <row r="131" spans="2:12" ht="25.5" hidden="1" customHeight="1" x14ac:dyDescent="0.3">
      <c r="B131" s="56"/>
      <c r="C131" s="57" t="s">
        <v>32</v>
      </c>
      <c r="D131" s="62" t="s">
        <v>179</v>
      </c>
      <c r="E131" s="29" t="s">
        <v>23</v>
      </c>
      <c r="F131" s="47"/>
      <c r="G131" s="31">
        <v>7054.8</v>
      </c>
      <c r="H131" s="59">
        <f t="shared" si="12"/>
        <v>0</v>
      </c>
      <c r="I131" s="60"/>
      <c r="J131" s="50">
        <f>H131/$I$1025</f>
        <v>0</v>
      </c>
    </row>
    <row r="132" spans="2:12" ht="28.5" hidden="1" customHeight="1" x14ac:dyDescent="0.3">
      <c r="B132" s="56"/>
      <c r="C132" s="57" t="s">
        <v>34</v>
      </c>
      <c r="D132" s="62" t="s">
        <v>180</v>
      </c>
      <c r="E132" s="29" t="s">
        <v>23</v>
      </c>
      <c r="F132" s="47"/>
      <c r="G132" s="31">
        <v>7418.22</v>
      </c>
      <c r="H132" s="59">
        <f t="shared" si="12"/>
        <v>0</v>
      </c>
      <c r="I132" s="60"/>
      <c r="J132" s="50">
        <f>H132/$I$1025</f>
        <v>0</v>
      </c>
    </row>
    <row r="133" spans="2:12" hidden="1" x14ac:dyDescent="0.3">
      <c r="B133" s="56"/>
      <c r="C133" s="57" t="s">
        <v>36</v>
      </c>
      <c r="D133" s="62" t="s">
        <v>181</v>
      </c>
      <c r="E133" s="29" t="s">
        <v>23</v>
      </c>
      <c r="F133" s="47"/>
      <c r="G133" s="31">
        <v>25159.49</v>
      </c>
      <c r="H133" s="59">
        <f t="shared" si="12"/>
        <v>0</v>
      </c>
      <c r="I133" s="60"/>
      <c r="J133" s="50">
        <f>H133/$I$1025</f>
        <v>0</v>
      </c>
    </row>
    <row r="134" spans="2:12" hidden="1" x14ac:dyDescent="0.3">
      <c r="B134" s="56"/>
      <c r="C134" s="57" t="s">
        <v>39</v>
      </c>
      <c r="D134" s="62" t="s">
        <v>182</v>
      </c>
      <c r="E134" s="29" t="s">
        <v>23</v>
      </c>
      <c r="F134" s="47"/>
      <c r="G134" s="31">
        <v>36455.53</v>
      </c>
      <c r="H134" s="59">
        <f t="shared" si="12"/>
        <v>0</v>
      </c>
      <c r="I134" s="60"/>
      <c r="J134" s="50">
        <f>H134/$I$1025</f>
        <v>0</v>
      </c>
    </row>
    <row r="135" spans="2:12" hidden="1" x14ac:dyDescent="0.3">
      <c r="B135" s="56"/>
      <c r="C135" s="57"/>
      <c r="D135" s="62"/>
      <c r="E135" s="85"/>
      <c r="F135" s="47"/>
      <c r="G135" s="31"/>
      <c r="H135" s="59"/>
      <c r="I135" s="60"/>
      <c r="J135" s="50"/>
    </row>
    <row r="136" spans="2:12" hidden="1" x14ac:dyDescent="0.3">
      <c r="B136" s="67" t="s">
        <v>183</v>
      </c>
      <c r="C136" s="86"/>
      <c r="D136" s="469" t="s">
        <v>184</v>
      </c>
      <c r="E136" s="470"/>
      <c r="F136" s="470"/>
      <c r="G136" s="471"/>
      <c r="H136" s="69"/>
      <c r="I136" s="70"/>
      <c r="J136" s="71"/>
      <c r="K136" s="456" t="s">
        <v>185</v>
      </c>
      <c r="L136" s="445"/>
    </row>
    <row r="137" spans="2:12" ht="26.4" hidden="1" x14ac:dyDescent="0.3">
      <c r="B137" s="67"/>
      <c r="C137" s="57" t="s">
        <v>18</v>
      </c>
      <c r="D137" s="87" t="s">
        <v>186</v>
      </c>
      <c r="E137" s="88" t="s">
        <v>29</v>
      </c>
      <c r="F137" s="47"/>
      <c r="G137" s="31">
        <v>2198.87</v>
      </c>
      <c r="H137" s="89">
        <f t="shared" ref="H137:H141" si="13">F137*G137</f>
        <v>0</v>
      </c>
      <c r="I137" s="60"/>
      <c r="J137" s="50">
        <f>H137/$I$1025</f>
        <v>0</v>
      </c>
    </row>
    <row r="138" spans="2:12" ht="24.75" hidden="1" customHeight="1" x14ac:dyDescent="0.3">
      <c r="B138" s="67"/>
      <c r="C138" s="57" t="s">
        <v>21</v>
      </c>
      <c r="D138" s="87" t="s">
        <v>187</v>
      </c>
      <c r="E138" s="88" t="s">
        <v>29</v>
      </c>
      <c r="F138" s="47"/>
      <c r="G138" s="31">
        <v>1811.38</v>
      </c>
      <c r="H138" s="89">
        <f t="shared" si="13"/>
        <v>0</v>
      </c>
      <c r="I138" s="60"/>
      <c r="J138" s="50">
        <f>H138/$I$1025</f>
        <v>0</v>
      </c>
    </row>
    <row r="139" spans="2:12" ht="25.5" hidden="1" customHeight="1" x14ac:dyDescent="0.3">
      <c r="B139" s="67"/>
      <c r="C139" s="57" t="s">
        <v>25</v>
      </c>
      <c r="D139" s="87" t="s">
        <v>188</v>
      </c>
      <c r="E139" s="88" t="s">
        <v>29</v>
      </c>
      <c r="F139" s="47"/>
      <c r="G139" s="31">
        <v>1501.88</v>
      </c>
      <c r="H139" s="89">
        <f t="shared" si="13"/>
        <v>0</v>
      </c>
      <c r="I139" s="60"/>
      <c r="J139" s="50">
        <f>H139/$I$1025</f>
        <v>0</v>
      </c>
    </row>
    <row r="140" spans="2:12" hidden="1" x14ac:dyDescent="0.3">
      <c r="B140" s="67"/>
      <c r="C140" s="57" t="s">
        <v>32</v>
      </c>
      <c r="D140" s="87" t="s">
        <v>189</v>
      </c>
      <c r="E140" s="88" t="s">
        <v>23</v>
      </c>
      <c r="F140" s="47"/>
      <c r="G140" s="31">
        <v>1429.54</v>
      </c>
      <c r="H140" s="89">
        <f t="shared" si="13"/>
        <v>0</v>
      </c>
      <c r="I140" s="60"/>
      <c r="J140" s="50">
        <f>H140/$I$1025</f>
        <v>0</v>
      </c>
    </row>
    <row r="141" spans="2:12" ht="39.6" hidden="1" x14ac:dyDescent="0.3">
      <c r="B141" s="67"/>
      <c r="C141" s="90">
        <v>3</v>
      </c>
      <c r="D141" s="87" t="s">
        <v>190</v>
      </c>
      <c r="E141" s="88" t="s">
        <v>23</v>
      </c>
      <c r="F141" s="47"/>
      <c r="G141" s="31">
        <v>8195.36</v>
      </c>
      <c r="H141" s="89">
        <f t="shared" si="13"/>
        <v>0</v>
      </c>
      <c r="I141" s="60"/>
      <c r="J141" s="50">
        <f>H141/$I$1025</f>
        <v>0</v>
      </c>
    </row>
    <row r="142" spans="2:12" hidden="1" x14ac:dyDescent="0.3">
      <c r="B142" s="67"/>
      <c r="C142" s="90"/>
      <c r="D142" s="63"/>
      <c r="E142" s="91"/>
      <c r="F142" s="65"/>
      <c r="G142" s="92"/>
      <c r="H142" s="89"/>
      <c r="I142" s="60"/>
      <c r="J142" s="50"/>
    </row>
    <row r="143" spans="2:12" hidden="1" x14ac:dyDescent="0.3">
      <c r="B143" s="67" t="s">
        <v>191</v>
      </c>
      <c r="C143" s="86"/>
      <c r="D143" s="469" t="s">
        <v>192</v>
      </c>
      <c r="E143" s="470"/>
      <c r="F143" s="470"/>
      <c r="G143" s="471"/>
      <c r="H143" s="69"/>
      <c r="I143" s="70"/>
      <c r="J143" s="71"/>
      <c r="K143" s="456" t="s">
        <v>193</v>
      </c>
      <c r="L143" s="445"/>
    </row>
    <row r="144" spans="2:12" hidden="1" x14ac:dyDescent="0.3">
      <c r="B144" s="67"/>
      <c r="C144" s="57" t="s">
        <v>18</v>
      </c>
      <c r="D144" s="62" t="s">
        <v>194</v>
      </c>
      <c r="E144" s="29" t="s">
        <v>23</v>
      </c>
      <c r="F144" s="47"/>
      <c r="G144" s="31">
        <v>785.78</v>
      </c>
      <c r="H144" s="59">
        <f t="shared" ref="H144:H153" si="14">F144*G144</f>
        <v>0</v>
      </c>
      <c r="I144" s="60"/>
      <c r="J144" s="50">
        <f t="shared" ref="J144:J159" si="15">H144/$I$1025</f>
        <v>0</v>
      </c>
    </row>
    <row r="145" spans="2:12" hidden="1" x14ac:dyDescent="0.3">
      <c r="B145" s="67"/>
      <c r="C145" s="57" t="s">
        <v>32</v>
      </c>
      <c r="D145" s="62" t="s">
        <v>195</v>
      </c>
      <c r="E145" s="29" t="s">
        <v>23</v>
      </c>
      <c r="F145" s="47"/>
      <c r="G145" s="31">
        <v>1632.98</v>
      </c>
      <c r="H145" s="59">
        <f t="shared" si="14"/>
        <v>0</v>
      </c>
      <c r="I145" s="60"/>
      <c r="J145" s="50">
        <f t="shared" si="15"/>
        <v>0</v>
      </c>
    </row>
    <row r="146" spans="2:12" hidden="1" x14ac:dyDescent="0.3">
      <c r="B146" s="67"/>
      <c r="C146" s="57" t="s">
        <v>34</v>
      </c>
      <c r="D146" s="62" t="s">
        <v>196</v>
      </c>
      <c r="E146" s="29" t="s">
        <v>23</v>
      </c>
      <c r="F146" s="47"/>
      <c r="G146" s="31">
        <v>1937.77</v>
      </c>
      <c r="H146" s="59">
        <f t="shared" si="14"/>
        <v>0</v>
      </c>
      <c r="I146" s="60"/>
      <c r="J146" s="50">
        <f t="shared" si="15"/>
        <v>0</v>
      </c>
    </row>
    <row r="147" spans="2:12" hidden="1" x14ac:dyDescent="0.3">
      <c r="B147" s="67"/>
      <c r="C147" s="57" t="s">
        <v>36</v>
      </c>
      <c r="D147" s="62" t="s">
        <v>197</v>
      </c>
      <c r="E147" s="29" t="s">
        <v>23</v>
      </c>
      <c r="F147" s="47"/>
      <c r="G147" s="31">
        <v>2113.38</v>
      </c>
      <c r="H147" s="59">
        <f t="shared" si="14"/>
        <v>0</v>
      </c>
      <c r="I147" s="60"/>
      <c r="J147" s="50">
        <f t="shared" si="15"/>
        <v>0</v>
      </c>
    </row>
    <row r="148" spans="2:12" hidden="1" x14ac:dyDescent="0.3">
      <c r="B148" s="67"/>
      <c r="C148" s="57" t="s">
        <v>39</v>
      </c>
      <c r="D148" s="62" t="s">
        <v>198</v>
      </c>
      <c r="E148" s="29" t="s">
        <v>23</v>
      </c>
      <c r="F148" s="47"/>
      <c r="G148" s="31">
        <v>1861.17</v>
      </c>
      <c r="H148" s="59">
        <f t="shared" si="14"/>
        <v>0</v>
      </c>
      <c r="I148" s="60"/>
      <c r="J148" s="50">
        <f t="shared" si="15"/>
        <v>0</v>
      </c>
    </row>
    <row r="149" spans="2:12" hidden="1" x14ac:dyDescent="0.3">
      <c r="B149" s="67"/>
      <c r="C149" s="57" t="s">
        <v>41</v>
      </c>
      <c r="D149" s="62" t="s">
        <v>199</v>
      </c>
      <c r="E149" s="29" t="s">
        <v>23</v>
      </c>
      <c r="F149" s="47"/>
      <c r="G149" s="31">
        <v>1666.32</v>
      </c>
      <c r="H149" s="59">
        <f t="shared" si="14"/>
        <v>0</v>
      </c>
      <c r="I149" s="60"/>
      <c r="J149" s="50">
        <f t="shared" si="15"/>
        <v>0</v>
      </c>
    </row>
    <row r="150" spans="2:12" hidden="1" x14ac:dyDescent="0.3">
      <c r="B150" s="67"/>
      <c r="C150" s="57" t="s">
        <v>43</v>
      </c>
      <c r="D150" s="62" t="s">
        <v>200</v>
      </c>
      <c r="E150" s="29" t="s">
        <v>23</v>
      </c>
      <c r="F150" s="47"/>
      <c r="G150" s="31">
        <v>1798.17</v>
      </c>
      <c r="H150" s="59">
        <f t="shared" si="14"/>
        <v>0</v>
      </c>
      <c r="I150" s="60"/>
      <c r="J150" s="50">
        <f t="shared" si="15"/>
        <v>0</v>
      </c>
    </row>
    <row r="151" spans="2:12" hidden="1" x14ac:dyDescent="0.3">
      <c r="B151" s="67"/>
      <c r="C151" s="57" t="s">
        <v>45</v>
      </c>
      <c r="D151" s="62" t="s">
        <v>201</v>
      </c>
      <c r="E151" s="29" t="s">
        <v>23</v>
      </c>
      <c r="F151" s="47"/>
      <c r="G151" s="31">
        <v>3979.12</v>
      </c>
      <c r="H151" s="59">
        <f t="shared" si="14"/>
        <v>0</v>
      </c>
      <c r="I151" s="60"/>
      <c r="J151" s="50">
        <f t="shared" si="15"/>
        <v>0</v>
      </c>
    </row>
    <row r="152" spans="2:12" hidden="1" x14ac:dyDescent="0.3">
      <c r="B152" s="67"/>
      <c r="C152" s="57" t="s">
        <v>47</v>
      </c>
      <c r="D152" s="62" t="s">
        <v>202</v>
      </c>
      <c r="E152" s="29" t="s">
        <v>23</v>
      </c>
      <c r="F152" s="47"/>
      <c r="G152" s="31">
        <v>4391.04</v>
      </c>
      <c r="H152" s="59">
        <f t="shared" si="14"/>
        <v>0</v>
      </c>
      <c r="I152" s="60"/>
      <c r="J152" s="50">
        <f t="shared" si="15"/>
        <v>0</v>
      </c>
    </row>
    <row r="153" spans="2:12" hidden="1" x14ac:dyDescent="0.3">
      <c r="B153" s="67"/>
      <c r="C153" s="57" t="s">
        <v>49</v>
      </c>
      <c r="D153" s="62" t="s">
        <v>203</v>
      </c>
      <c r="E153" s="29" t="s">
        <v>23</v>
      </c>
      <c r="F153" s="47"/>
      <c r="G153" s="31">
        <v>4119.32</v>
      </c>
      <c r="H153" s="59">
        <f t="shared" si="14"/>
        <v>0</v>
      </c>
      <c r="I153" s="60"/>
      <c r="J153" s="50">
        <f t="shared" si="15"/>
        <v>0</v>
      </c>
    </row>
    <row r="154" spans="2:12" ht="26.4" hidden="1" x14ac:dyDescent="0.3">
      <c r="B154" s="56"/>
      <c r="C154" s="57" t="s">
        <v>51</v>
      </c>
      <c r="D154" s="62" t="s">
        <v>204</v>
      </c>
      <c r="E154" s="29" t="s">
        <v>23</v>
      </c>
      <c r="F154" s="47"/>
      <c r="G154" s="31">
        <v>6940.22</v>
      </c>
      <c r="H154" s="59">
        <f>F154*G154</f>
        <v>0</v>
      </c>
      <c r="I154" s="60"/>
      <c r="J154" s="50">
        <f t="shared" si="15"/>
        <v>0</v>
      </c>
    </row>
    <row r="155" spans="2:12" hidden="1" x14ac:dyDescent="0.3">
      <c r="B155" s="56"/>
      <c r="C155" s="57" t="s">
        <v>53</v>
      </c>
      <c r="D155" s="28" t="s">
        <v>205</v>
      </c>
      <c r="E155" s="29" t="s">
        <v>23</v>
      </c>
      <c r="F155" s="47"/>
      <c r="G155" s="31">
        <v>2231.8000000000002</v>
      </c>
      <c r="H155" s="59">
        <f>F155*G155</f>
        <v>0</v>
      </c>
      <c r="I155" s="60"/>
      <c r="J155" s="50">
        <f t="shared" si="15"/>
        <v>0</v>
      </c>
    </row>
    <row r="156" spans="2:12" hidden="1" x14ac:dyDescent="0.3">
      <c r="B156" s="56"/>
      <c r="C156" s="57" t="s">
        <v>56</v>
      </c>
      <c r="D156" s="28" t="s">
        <v>206</v>
      </c>
      <c r="E156" s="29" t="s">
        <v>23</v>
      </c>
      <c r="F156" s="47"/>
      <c r="G156" s="31">
        <v>3854.54</v>
      </c>
      <c r="H156" s="59">
        <f>F156*G156</f>
        <v>0</v>
      </c>
      <c r="I156" s="60"/>
      <c r="J156" s="50">
        <f t="shared" si="15"/>
        <v>0</v>
      </c>
    </row>
    <row r="157" spans="2:12" hidden="1" x14ac:dyDescent="0.3">
      <c r="B157" s="56"/>
      <c r="C157" s="57" t="s">
        <v>58</v>
      </c>
      <c r="D157" s="28" t="s">
        <v>207</v>
      </c>
      <c r="E157" s="29" t="s">
        <v>23</v>
      </c>
      <c r="F157" s="47"/>
      <c r="G157" s="31">
        <v>4210.5</v>
      </c>
      <c r="H157" s="59">
        <f t="shared" ref="H157:H159" si="16">F157*G157</f>
        <v>0</v>
      </c>
      <c r="I157" s="60"/>
      <c r="J157" s="50">
        <f t="shared" si="15"/>
        <v>0</v>
      </c>
    </row>
    <row r="158" spans="2:12" hidden="1" x14ac:dyDescent="0.3">
      <c r="B158" s="56"/>
      <c r="C158" s="57" t="s">
        <v>60</v>
      </c>
      <c r="D158" s="28" t="s">
        <v>208</v>
      </c>
      <c r="E158" s="29" t="s">
        <v>23</v>
      </c>
      <c r="F158" s="47"/>
      <c r="G158" s="31">
        <v>6376.83</v>
      </c>
      <c r="H158" s="59">
        <f t="shared" si="16"/>
        <v>0</v>
      </c>
      <c r="I158" s="60"/>
      <c r="J158" s="50">
        <f t="shared" si="15"/>
        <v>0</v>
      </c>
    </row>
    <row r="159" spans="2:12" hidden="1" x14ac:dyDescent="0.3">
      <c r="B159" s="56"/>
      <c r="C159" s="57"/>
      <c r="D159" s="28"/>
      <c r="E159" s="85"/>
      <c r="F159" s="47"/>
      <c r="G159" s="31"/>
      <c r="H159" s="59">
        <f t="shared" si="16"/>
        <v>0</v>
      </c>
      <c r="I159" s="60"/>
      <c r="J159" s="50">
        <f t="shared" si="15"/>
        <v>0</v>
      </c>
    </row>
    <row r="160" spans="2:12" hidden="1" x14ac:dyDescent="0.3">
      <c r="B160" s="67" t="s">
        <v>209</v>
      </c>
      <c r="C160" s="86"/>
      <c r="D160" s="469" t="s">
        <v>210</v>
      </c>
      <c r="E160" s="470"/>
      <c r="F160" s="470"/>
      <c r="G160" s="471"/>
      <c r="H160" s="93"/>
      <c r="I160" s="94"/>
      <c r="J160" s="71"/>
      <c r="K160" s="456" t="s">
        <v>211</v>
      </c>
      <c r="L160" s="445"/>
    </row>
    <row r="161" spans="2:12" hidden="1" x14ac:dyDescent="0.3">
      <c r="B161" s="67"/>
      <c r="C161" s="57" t="s">
        <v>18</v>
      </c>
      <c r="D161" s="28" t="s">
        <v>212</v>
      </c>
      <c r="E161" s="88" t="s">
        <v>23</v>
      </c>
      <c r="F161" s="47"/>
      <c r="G161" s="31">
        <v>2559.2600000000002</v>
      </c>
      <c r="H161" s="59">
        <f t="shared" ref="H161:H167" si="17">F161*G161</f>
        <v>0</v>
      </c>
      <c r="I161" s="60"/>
      <c r="J161" s="50">
        <f t="shared" ref="J161:J167" si="18">H161/$I$1025</f>
        <v>0</v>
      </c>
    </row>
    <row r="162" spans="2:12" ht="27.75" hidden="1" customHeight="1" x14ac:dyDescent="0.3">
      <c r="B162" s="67"/>
      <c r="C162" s="57" t="s">
        <v>32</v>
      </c>
      <c r="D162" s="28" t="s">
        <v>213</v>
      </c>
      <c r="E162" s="88" t="s">
        <v>23</v>
      </c>
      <c r="F162" s="47"/>
      <c r="G162" s="31">
        <v>2845.62</v>
      </c>
      <c r="H162" s="59">
        <f t="shared" si="17"/>
        <v>0</v>
      </c>
      <c r="I162" s="60"/>
      <c r="J162" s="50">
        <f t="shared" si="18"/>
        <v>0</v>
      </c>
    </row>
    <row r="163" spans="2:12" hidden="1" x14ac:dyDescent="0.3">
      <c r="B163" s="67"/>
      <c r="C163" s="57" t="s">
        <v>34</v>
      </c>
      <c r="D163" s="28" t="s">
        <v>214</v>
      </c>
      <c r="E163" s="88" t="s">
        <v>23</v>
      </c>
      <c r="F163" s="47"/>
      <c r="G163" s="31">
        <v>4709.53</v>
      </c>
      <c r="H163" s="59">
        <f t="shared" si="17"/>
        <v>0</v>
      </c>
      <c r="I163" s="60"/>
      <c r="J163" s="50">
        <f t="shared" si="18"/>
        <v>0</v>
      </c>
    </row>
    <row r="164" spans="2:12" hidden="1" x14ac:dyDescent="0.3">
      <c r="B164" s="67"/>
      <c r="C164" s="57" t="s">
        <v>36</v>
      </c>
      <c r="D164" s="28" t="s">
        <v>215</v>
      </c>
      <c r="E164" s="88" t="s">
        <v>23</v>
      </c>
      <c r="F164" s="47"/>
      <c r="G164" s="31">
        <v>3345</v>
      </c>
      <c r="H164" s="59">
        <f t="shared" si="17"/>
        <v>0</v>
      </c>
      <c r="I164" s="60"/>
      <c r="J164" s="50">
        <f t="shared" si="18"/>
        <v>0</v>
      </c>
    </row>
    <row r="165" spans="2:12" hidden="1" x14ac:dyDescent="0.3">
      <c r="B165" s="67"/>
      <c r="C165" s="57" t="s">
        <v>39</v>
      </c>
      <c r="D165" s="28" t="s">
        <v>216</v>
      </c>
      <c r="E165" s="88" t="s">
        <v>23</v>
      </c>
      <c r="F165" s="47"/>
      <c r="G165" s="31">
        <v>1580.83</v>
      </c>
      <c r="H165" s="59">
        <f t="shared" si="17"/>
        <v>0</v>
      </c>
      <c r="I165" s="60"/>
      <c r="J165" s="50">
        <f t="shared" si="18"/>
        <v>0</v>
      </c>
    </row>
    <row r="166" spans="2:12" hidden="1" x14ac:dyDescent="0.3">
      <c r="B166" s="67"/>
      <c r="C166" s="57" t="s">
        <v>41</v>
      </c>
      <c r="D166" s="28" t="s">
        <v>217</v>
      </c>
      <c r="E166" s="88" t="s">
        <v>23</v>
      </c>
      <c r="F166" s="47"/>
      <c r="G166" s="31">
        <v>2091.73</v>
      </c>
      <c r="H166" s="59">
        <f t="shared" si="17"/>
        <v>0</v>
      </c>
      <c r="I166" s="60"/>
      <c r="J166" s="50">
        <f t="shared" si="18"/>
        <v>0</v>
      </c>
    </row>
    <row r="167" spans="2:12" hidden="1" x14ac:dyDescent="0.3">
      <c r="B167" s="67"/>
      <c r="C167" s="57" t="s">
        <v>43</v>
      </c>
      <c r="D167" s="28" t="s">
        <v>218</v>
      </c>
      <c r="E167" s="88" t="s">
        <v>29</v>
      </c>
      <c r="F167" s="47"/>
      <c r="G167" s="31">
        <v>1111.8599999999999</v>
      </c>
      <c r="H167" s="59">
        <f t="shared" si="17"/>
        <v>0</v>
      </c>
      <c r="I167" s="60"/>
      <c r="J167" s="50">
        <f t="shared" si="18"/>
        <v>0</v>
      </c>
    </row>
    <row r="168" spans="2:12" hidden="1" x14ac:dyDescent="0.3">
      <c r="B168" s="56"/>
      <c r="C168" s="57"/>
      <c r="D168" s="28"/>
      <c r="E168" s="85"/>
      <c r="F168" s="47"/>
      <c r="G168" s="31"/>
      <c r="H168" s="59"/>
      <c r="I168" s="60"/>
      <c r="J168" s="50"/>
    </row>
    <row r="169" spans="2:12" hidden="1" x14ac:dyDescent="0.3">
      <c r="B169" s="56"/>
      <c r="C169" s="57"/>
      <c r="D169" s="28"/>
      <c r="E169" s="85"/>
      <c r="F169" s="47"/>
      <c r="G169" s="31"/>
      <c r="H169" s="59"/>
      <c r="I169" s="60"/>
      <c r="J169" s="50"/>
    </row>
    <row r="170" spans="2:12" ht="15" hidden="1" thickBot="1" x14ac:dyDescent="0.35">
      <c r="B170" s="95"/>
      <c r="C170" s="96"/>
      <c r="D170" s="97"/>
      <c r="E170" s="98"/>
      <c r="F170" s="76"/>
      <c r="G170" s="99"/>
      <c r="H170" s="100"/>
      <c r="I170" s="101"/>
      <c r="J170" s="102"/>
    </row>
    <row r="171" spans="2:12" ht="16.2" hidden="1" thickBot="1" x14ac:dyDescent="0.35">
      <c r="B171" s="12" t="s">
        <v>39</v>
      </c>
      <c r="C171" s="13"/>
      <c r="D171" s="447" t="s">
        <v>219</v>
      </c>
      <c r="E171" s="448"/>
      <c r="F171" s="448"/>
      <c r="G171" s="448"/>
      <c r="H171" s="449"/>
      <c r="I171" s="14">
        <f>SUM(H172:H185)</f>
        <v>0</v>
      </c>
      <c r="J171" s="15">
        <f>I171/$I$1025</f>
        <v>0</v>
      </c>
      <c r="K171" s="36" t="s">
        <v>20</v>
      </c>
    </row>
    <row r="172" spans="2:12" ht="20.25" hidden="1" customHeight="1" x14ac:dyDescent="0.3">
      <c r="B172" s="16" t="s">
        <v>220</v>
      </c>
      <c r="C172" s="27" t="s">
        <v>18</v>
      </c>
      <c r="D172" s="28" t="s">
        <v>221</v>
      </c>
      <c r="E172" s="29" t="s">
        <v>23</v>
      </c>
      <c r="F172" s="47"/>
      <c r="G172" s="31">
        <v>5350.71</v>
      </c>
      <c r="H172" s="103">
        <f>F172*G172</f>
        <v>0</v>
      </c>
      <c r="I172" s="104"/>
      <c r="J172" s="105">
        <f t="shared" ref="J172:J183" si="19">H172/$I$1025</f>
        <v>0</v>
      </c>
      <c r="K172" s="444" t="s">
        <v>222</v>
      </c>
      <c r="L172" s="445"/>
    </row>
    <row r="173" spans="2:12" ht="26.4" hidden="1" x14ac:dyDescent="0.3">
      <c r="B173" s="26"/>
      <c r="C173" s="27" t="s">
        <v>32</v>
      </c>
      <c r="D173" s="28" t="s">
        <v>223</v>
      </c>
      <c r="E173" s="29" t="s">
        <v>23</v>
      </c>
      <c r="F173" s="47"/>
      <c r="G173" s="31">
        <v>4281.07</v>
      </c>
      <c r="H173" s="89">
        <f t="shared" ref="H173:H183" si="20">F173*G173</f>
        <v>0</v>
      </c>
      <c r="I173" s="60"/>
      <c r="J173" s="50">
        <f t="shared" si="19"/>
        <v>0</v>
      </c>
    </row>
    <row r="174" spans="2:12" ht="26.4" hidden="1" x14ac:dyDescent="0.3">
      <c r="B174" s="106"/>
      <c r="C174" s="27" t="s">
        <v>34</v>
      </c>
      <c r="D174" s="28" t="s">
        <v>224</v>
      </c>
      <c r="E174" s="29" t="s">
        <v>23</v>
      </c>
      <c r="F174" s="47"/>
      <c r="G174" s="31">
        <v>9745.17</v>
      </c>
      <c r="H174" s="89">
        <f t="shared" si="20"/>
        <v>0</v>
      </c>
      <c r="I174" s="60"/>
      <c r="J174" s="50">
        <f t="shared" si="19"/>
        <v>0</v>
      </c>
    </row>
    <row r="175" spans="2:12" ht="36" hidden="1" customHeight="1" x14ac:dyDescent="0.3">
      <c r="B175" s="26" t="s">
        <v>225</v>
      </c>
      <c r="C175" s="27" t="s">
        <v>18</v>
      </c>
      <c r="D175" s="28" t="s">
        <v>226</v>
      </c>
      <c r="E175" s="29" t="s">
        <v>23</v>
      </c>
      <c r="F175" s="47"/>
      <c r="G175" s="31">
        <v>29385.21</v>
      </c>
      <c r="H175" s="89">
        <f t="shared" si="20"/>
        <v>0</v>
      </c>
      <c r="I175" s="60"/>
      <c r="J175" s="50">
        <f t="shared" si="19"/>
        <v>0</v>
      </c>
    </row>
    <row r="176" spans="2:12" hidden="1" x14ac:dyDescent="0.3">
      <c r="B176" s="26"/>
      <c r="C176" s="27" t="s">
        <v>32</v>
      </c>
      <c r="D176" s="28" t="s">
        <v>227</v>
      </c>
      <c r="E176" s="29" t="s">
        <v>23</v>
      </c>
      <c r="F176" s="47"/>
      <c r="G176" s="31">
        <v>27832.6</v>
      </c>
      <c r="H176" s="89">
        <f t="shared" si="20"/>
        <v>0</v>
      </c>
      <c r="I176" s="60"/>
      <c r="J176" s="50">
        <f t="shared" si="19"/>
        <v>0</v>
      </c>
    </row>
    <row r="177" spans="2:12" hidden="1" x14ac:dyDescent="0.3">
      <c r="B177" s="26" t="s">
        <v>228</v>
      </c>
      <c r="C177" s="27" t="s">
        <v>18</v>
      </c>
      <c r="D177" s="28" t="s">
        <v>229</v>
      </c>
      <c r="E177" s="29" t="s">
        <v>23</v>
      </c>
      <c r="F177" s="47"/>
      <c r="G177" s="31">
        <v>3207.91</v>
      </c>
      <c r="H177" s="89">
        <f t="shared" si="20"/>
        <v>0</v>
      </c>
      <c r="I177" s="60"/>
      <c r="J177" s="50">
        <f t="shared" si="19"/>
        <v>0</v>
      </c>
    </row>
    <row r="178" spans="2:12" ht="27.75" hidden="1" customHeight="1" x14ac:dyDescent="0.3">
      <c r="B178" s="26" t="s">
        <v>230</v>
      </c>
      <c r="C178" s="27" t="s">
        <v>18</v>
      </c>
      <c r="D178" s="28" t="s">
        <v>231</v>
      </c>
      <c r="E178" s="29" t="s">
        <v>23</v>
      </c>
      <c r="F178" s="47"/>
      <c r="G178" s="31">
        <v>27910.04</v>
      </c>
      <c r="H178" s="89">
        <f t="shared" si="20"/>
        <v>0</v>
      </c>
      <c r="I178" s="60"/>
      <c r="J178" s="50">
        <f t="shared" si="19"/>
        <v>0</v>
      </c>
    </row>
    <row r="179" spans="2:12" hidden="1" x14ac:dyDescent="0.3">
      <c r="B179" s="26"/>
      <c r="C179" s="27" t="s">
        <v>32</v>
      </c>
      <c r="D179" s="28" t="s">
        <v>232</v>
      </c>
      <c r="E179" s="29" t="s">
        <v>23</v>
      </c>
      <c r="F179" s="47"/>
      <c r="G179" s="31">
        <v>7764.21</v>
      </c>
      <c r="H179" s="89">
        <f t="shared" si="20"/>
        <v>0</v>
      </c>
      <c r="I179" s="60"/>
      <c r="J179" s="50">
        <f t="shared" si="19"/>
        <v>0</v>
      </c>
    </row>
    <row r="180" spans="2:12" hidden="1" x14ac:dyDescent="0.3">
      <c r="B180" s="26" t="s">
        <v>233</v>
      </c>
      <c r="C180" s="27" t="s">
        <v>18</v>
      </c>
      <c r="D180" s="28" t="s">
        <v>234</v>
      </c>
      <c r="E180" s="29" t="s">
        <v>29</v>
      </c>
      <c r="F180" s="47"/>
      <c r="G180" s="31">
        <v>2813.74</v>
      </c>
      <c r="H180" s="89">
        <f t="shared" si="20"/>
        <v>0</v>
      </c>
      <c r="I180" s="60"/>
      <c r="J180" s="50">
        <f t="shared" si="19"/>
        <v>0</v>
      </c>
    </row>
    <row r="181" spans="2:12" hidden="1" x14ac:dyDescent="0.3">
      <c r="B181" s="26"/>
      <c r="C181" s="27" t="s">
        <v>32</v>
      </c>
      <c r="D181" s="28" t="s">
        <v>235</v>
      </c>
      <c r="E181" s="29" t="s">
        <v>29</v>
      </c>
      <c r="F181" s="47"/>
      <c r="G181" s="31">
        <v>305.5</v>
      </c>
      <c r="H181" s="89">
        <f t="shared" si="20"/>
        <v>0</v>
      </c>
      <c r="I181" s="60"/>
      <c r="J181" s="50">
        <f t="shared" si="19"/>
        <v>0</v>
      </c>
    </row>
    <row r="182" spans="2:12" hidden="1" x14ac:dyDescent="0.3">
      <c r="B182" s="26"/>
      <c r="C182" s="27" t="s">
        <v>34</v>
      </c>
      <c r="D182" s="28" t="s">
        <v>236</v>
      </c>
      <c r="E182" s="29" t="s">
        <v>29</v>
      </c>
      <c r="F182" s="47"/>
      <c r="G182" s="31">
        <v>556.46</v>
      </c>
      <c r="H182" s="89">
        <f t="shared" si="20"/>
        <v>0</v>
      </c>
      <c r="I182" s="60"/>
      <c r="J182" s="50">
        <f t="shared" si="19"/>
        <v>0</v>
      </c>
    </row>
    <row r="183" spans="2:12" hidden="1" x14ac:dyDescent="0.3">
      <c r="B183" s="26"/>
      <c r="C183" s="27" t="s">
        <v>36</v>
      </c>
      <c r="D183" s="28" t="s">
        <v>237</v>
      </c>
      <c r="E183" s="29" t="s">
        <v>29</v>
      </c>
      <c r="F183" s="47"/>
      <c r="G183" s="31">
        <v>964.7</v>
      </c>
      <c r="H183" s="89">
        <f t="shared" si="20"/>
        <v>0</v>
      </c>
      <c r="I183" s="60"/>
      <c r="J183" s="50">
        <f t="shared" si="19"/>
        <v>0</v>
      </c>
    </row>
    <row r="184" spans="2:12" hidden="1" x14ac:dyDescent="0.3">
      <c r="B184" s="26"/>
      <c r="C184" s="27"/>
      <c r="D184" s="28"/>
      <c r="E184" s="85"/>
      <c r="F184" s="47"/>
      <c r="G184" s="31"/>
      <c r="H184" s="89"/>
      <c r="I184" s="60"/>
      <c r="J184" s="50"/>
    </row>
    <row r="185" spans="2:12" hidden="1" x14ac:dyDescent="0.3">
      <c r="B185" s="26"/>
      <c r="C185" s="27"/>
      <c r="D185" s="28"/>
      <c r="E185" s="85"/>
      <c r="F185" s="47"/>
      <c r="G185" s="31"/>
      <c r="H185" s="89"/>
      <c r="I185" s="60"/>
      <c r="J185" s="50"/>
    </row>
    <row r="186" spans="2:12" ht="15" hidden="1" thickBot="1" x14ac:dyDescent="0.35">
      <c r="B186" s="72"/>
      <c r="C186" s="73"/>
      <c r="D186" s="74"/>
      <c r="E186" s="75"/>
      <c r="F186" s="76"/>
      <c r="G186" s="77"/>
      <c r="H186" s="78"/>
      <c r="I186" s="79"/>
      <c r="J186" s="80"/>
    </row>
    <row r="187" spans="2:12" ht="16.2" hidden="1" thickBot="1" x14ac:dyDescent="0.35">
      <c r="B187" s="12" t="s">
        <v>41</v>
      </c>
      <c r="C187" s="13"/>
      <c r="D187" s="447" t="s">
        <v>238</v>
      </c>
      <c r="E187" s="448"/>
      <c r="F187" s="448"/>
      <c r="G187" s="448"/>
      <c r="H187" s="449"/>
      <c r="I187" s="14">
        <f>SUM(H189:H236)</f>
        <v>0</v>
      </c>
      <c r="J187" s="15">
        <f>I187/$I$1025</f>
        <v>0</v>
      </c>
      <c r="K187" s="36" t="s">
        <v>20</v>
      </c>
    </row>
    <row r="188" spans="2:12" hidden="1" x14ac:dyDescent="0.3">
      <c r="B188" s="67" t="s">
        <v>239</v>
      </c>
      <c r="C188" s="107"/>
      <c r="D188" s="469" t="s">
        <v>240</v>
      </c>
      <c r="E188" s="470"/>
      <c r="F188" s="470"/>
      <c r="G188" s="471"/>
      <c r="H188" s="108"/>
      <c r="I188" s="109"/>
      <c r="J188" s="109"/>
      <c r="K188" s="456" t="s">
        <v>241</v>
      </c>
      <c r="L188" s="445"/>
    </row>
    <row r="189" spans="2:12" hidden="1" x14ac:dyDescent="0.3">
      <c r="B189" s="56"/>
      <c r="C189" s="27" t="s">
        <v>18</v>
      </c>
      <c r="D189" s="28" t="s">
        <v>242</v>
      </c>
      <c r="E189" s="29" t="s">
        <v>23</v>
      </c>
      <c r="F189" s="47"/>
      <c r="G189" s="31">
        <v>5602.3</v>
      </c>
      <c r="H189" s="59">
        <f t="shared" ref="H189:H207" si="21">F189*G189</f>
        <v>0</v>
      </c>
      <c r="I189" s="60"/>
      <c r="J189" s="50">
        <f t="shared" ref="J189:J207" si="22">H189/$I$1025</f>
        <v>0</v>
      </c>
    </row>
    <row r="190" spans="2:12" hidden="1" x14ac:dyDescent="0.3">
      <c r="B190" s="56"/>
      <c r="C190" s="27" t="s">
        <v>32</v>
      </c>
      <c r="D190" s="28" t="s">
        <v>243</v>
      </c>
      <c r="E190" s="29" t="s">
        <v>23</v>
      </c>
      <c r="F190" s="47"/>
      <c r="G190" s="31">
        <v>5730.69</v>
      </c>
      <c r="H190" s="59">
        <f t="shared" si="21"/>
        <v>0</v>
      </c>
      <c r="I190" s="60"/>
      <c r="J190" s="50">
        <f t="shared" si="22"/>
        <v>0</v>
      </c>
    </row>
    <row r="191" spans="2:12" hidden="1" x14ac:dyDescent="0.3">
      <c r="B191" s="56"/>
      <c r="C191" s="27" t="s">
        <v>34</v>
      </c>
      <c r="D191" s="28" t="s">
        <v>244</v>
      </c>
      <c r="E191" s="29" t="s">
        <v>23</v>
      </c>
      <c r="F191" s="47"/>
      <c r="G191" s="31">
        <v>6209.95</v>
      </c>
      <c r="H191" s="59">
        <f t="shared" si="21"/>
        <v>0</v>
      </c>
      <c r="I191" s="60"/>
      <c r="J191" s="50">
        <f t="shared" si="22"/>
        <v>0</v>
      </c>
    </row>
    <row r="192" spans="2:12" hidden="1" x14ac:dyDescent="0.3">
      <c r="B192" s="56"/>
      <c r="C192" s="27" t="s">
        <v>36</v>
      </c>
      <c r="D192" s="28" t="s">
        <v>245</v>
      </c>
      <c r="E192" s="29" t="s">
        <v>23</v>
      </c>
      <c r="F192" s="47"/>
      <c r="G192" s="31">
        <v>6886.55</v>
      </c>
      <c r="H192" s="59">
        <f t="shared" si="21"/>
        <v>0</v>
      </c>
      <c r="I192" s="60"/>
      <c r="J192" s="50">
        <f t="shared" si="22"/>
        <v>0</v>
      </c>
    </row>
    <row r="193" spans="2:10" hidden="1" x14ac:dyDescent="0.3">
      <c r="B193" s="56"/>
      <c r="C193" s="27" t="s">
        <v>39</v>
      </c>
      <c r="D193" s="28" t="s">
        <v>246</v>
      </c>
      <c r="E193" s="29" t="s">
        <v>23</v>
      </c>
      <c r="F193" s="47"/>
      <c r="G193" s="31">
        <v>7027.5</v>
      </c>
      <c r="H193" s="59">
        <f t="shared" si="21"/>
        <v>0</v>
      </c>
      <c r="I193" s="60"/>
      <c r="J193" s="50">
        <f t="shared" si="22"/>
        <v>0</v>
      </c>
    </row>
    <row r="194" spans="2:10" hidden="1" x14ac:dyDescent="0.3">
      <c r="B194" s="56"/>
      <c r="C194" s="27" t="s">
        <v>41</v>
      </c>
      <c r="D194" s="28" t="s">
        <v>247</v>
      </c>
      <c r="E194" s="29" t="s">
        <v>23</v>
      </c>
      <c r="F194" s="47"/>
      <c r="G194" s="31">
        <v>7238.94</v>
      </c>
      <c r="H194" s="59">
        <f t="shared" si="21"/>
        <v>0</v>
      </c>
      <c r="I194" s="60"/>
      <c r="J194" s="50">
        <f t="shared" si="22"/>
        <v>0</v>
      </c>
    </row>
    <row r="195" spans="2:10" hidden="1" x14ac:dyDescent="0.3">
      <c r="B195" s="56"/>
      <c r="C195" s="27" t="s">
        <v>43</v>
      </c>
      <c r="D195" s="28" t="s">
        <v>248</v>
      </c>
      <c r="E195" s="29" t="s">
        <v>23</v>
      </c>
      <c r="F195" s="47"/>
      <c r="G195" s="31">
        <v>7732.29</v>
      </c>
      <c r="H195" s="59">
        <f t="shared" si="21"/>
        <v>0</v>
      </c>
      <c r="I195" s="60"/>
      <c r="J195" s="50">
        <f t="shared" si="22"/>
        <v>0</v>
      </c>
    </row>
    <row r="196" spans="2:10" hidden="1" x14ac:dyDescent="0.3">
      <c r="B196" s="56"/>
      <c r="C196" s="27" t="s">
        <v>45</v>
      </c>
      <c r="D196" s="28" t="s">
        <v>249</v>
      </c>
      <c r="E196" s="29" t="s">
        <v>23</v>
      </c>
      <c r="F196" s="47"/>
      <c r="G196" s="31">
        <v>7309.42</v>
      </c>
      <c r="H196" s="59">
        <f t="shared" si="21"/>
        <v>0</v>
      </c>
      <c r="I196" s="60"/>
      <c r="J196" s="50">
        <f t="shared" si="22"/>
        <v>0</v>
      </c>
    </row>
    <row r="197" spans="2:10" hidden="1" x14ac:dyDescent="0.3">
      <c r="B197" s="56"/>
      <c r="C197" s="27" t="s">
        <v>47</v>
      </c>
      <c r="D197" s="28" t="s">
        <v>250</v>
      </c>
      <c r="E197" s="29" t="s">
        <v>23</v>
      </c>
      <c r="F197" s="47"/>
      <c r="G197" s="31">
        <v>7450.38</v>
      </c>
      <c r="H197" s="59">
        <f t="shared" si="21"/>
        <v>0</v>
      </c>
      <c r="I197" s="60"/>
      <c r="J197" s="50">
        <f t="shared" si="22"/>
        <v>0</v>
      </c>
    </row>
    <row r="198" spans="2:10" hidden="1" x14ac:dyDescent="0.3">
      <c r="B198" s="56"/>
      <c r="C198" s="27" t="s">
        <v>49</v>
      </c>
      <c r="D198" s="28" t="s">
        <v>251</v>
      </c>
      <c r="E198" s="29" t="s">
        <v>23</v>
      </c>
      <c r="F198" s="47"/>
      <c r="G198" s="31">
        <v>7483</v>
      </c>
      <c r="H198" s="59">
        <f t="shared" si="21"/>
        <v>0</v>
      </c>
      <c r="I198" s="60"/>
      <c r="J198" s="50">
        <f t="shared" si="22"/>
        <v>0</v>
      </c>
    </row>
    <row r="199" spans="2:10" hidden="1" x14ac:dyDescent="0.3">
      <c r="B199" s="56"/>
      <c r="C199" s="27" t="s">
        <v>51</v>
      </c>
      <c r="D199" s="28" t="s">
        <v>252</v>
      </c>
      <c r="E199" s="29" t="s">
        <v>23</v>
      </c>
      <c r="F199" s="47"/>
      <c r="G199" s="31">
        <v>5128.76</v>
      </c>
      <c r="H199" s="59">
        <f t="shared" si="21"/>
        <v>0</v>
      </c>
      <c r="I199" s="60"/>
      <c r="J199" s="50">
        <f t="shared" si="22"/>
        <v>0</v>
      </c>
    </row>
    <row r="200" spans="2:10" hidden="1" x14ac:dyDescent="0.3">
      <c r="B200" s="56"/>
      <c r="C200" s="27" t="s">
        <v>53</v>
      </c>
      <c r="D200" s="28" t="s">
        <v>253</v>
      </c>
      <c r="E200" s="29" t="s">
        <v>23</v>
      </c>
      <c r="F200" s="47"/>
      <c r="G200" s="31">
        <v>14070.05</v>
      </c>
      <c r="H200" s="59">
        <f t="shared" si="21"/>
        <v>0</v>
      </c>
      <c r="I200" s="60"/>
      <c r="J200" s="50">
        <f t="shared" si="22"/>
        <v>0</v>
      </c>
    </row>
    <row r="201" spans="2:10" hidden="1" x14ac:dyDescent="0.3">
      <c r="B201" s="56"/>
      <c r="C201" s="27" t="s">
        <v>56</v>
      </c>
      <c r="D201" s="28" t="s">
        <v>254</v>
      </c>
      <c r="E201" s="29" t="s">
        <v>23</v>
      </c>
      <c r="F201" s="47"/>
      <c r="G201" s="31">
        <v>9699.01</v>
      </c>
      <c r="H201" s="59">
        <f t="shared" si="21"/>
        <v>0</v>
      </c>
      <c r="I201" s="60"/>
      <c r="J201" s="50">
        <f t="shared" si="22"/>
        <v>0</v>
      </c>
    </row>
    <row r="202" spans="2:10" hidden="1" x14ac:dyDescent="0.3">
      <c r="B202" s="56"/>
      <c r="C202" s="27" t="s">
        <v>58</v>
      </c>
      <c r="D202" s="28" t="s">
        <v>255</v>
      </c>
      <c r="E202" s="29" t="s">
        <v>23</v>
      </c>
      <c r="F202" s="47"/>
      <c r="G202" s="31">
        <v>9769.1</v>
      </c>
      <c r="H202" s="59">
        <f t="shared" si="21"/>
        <v>0</v>
      </c>
      <c r="I202" s="60"/>
      <c r="J202" s="50">
        <f t="shared" si="22"/>
        <v>0</v>
      </c>
    </row>
    <row r="203" spans="2:10" hidden="1" x14ac:dyDescent="0.3">
      <c r="B203" s="56"/>
      <c r="C203" s="27" t="s">
        <v>60</v>
      </c>
      <c r="D203" s="28" t="s">
        <v>256</v>
      </c>
      <c r="E203" s="29" t="s">
        <v>23</v>
      </c>
      <c r="F203" s="47"/>
      <c r="G203" s="31">
        <v>6507.51</v>
      </c>
      <c r="H203" s="59">
        <f t="shared" si="21"/>
        <v>0</v>
      </c>
      <c r="I203" s="60"/>
      <c r="J203" s="50">
        <f t="shared" si="22"/>
        <v>0</v>
      </c>
    </row>
    <row r="204" spans="2:10" hidden="1" x14ac:dyDescent="0.3">
      <c r="B204" s="56"/>
      <c r="C204" s="27" t="s">
        <v>62</v>
      </c>
      <c r="D204" s="28" t="s">
        <v>257</v>
      </c>
      <c r="E204" s="29" t="s">
        <v>23</v>
      </c>
      <c r="F204" s="47"/>
      <c r="G204" s="31">
        <v>12851.88</v>
      </c>
      <c r="H204" s="59">
        <f t="shared" si="21"/>
        <v>0</v>
      </c>
      <c r="I204" s="60"/>
      <c r="J204" s="50">
        <f t="shared" si="22"/>
        <v>0</v>
      </c>
    </row>
    <row r="205" spans="2:10" hidden="1" x14ac:dyDescent="0.3">
      <c r="B205" s="56"/>
      <c r="C205" s="27" t="s">
        <v>64</v>
      </c>
      <c r="D205" s="28" t="s">
        <v>258</v>
      </c>
      <c r="E205" s="29" t="s">
        <v>23</v>
      </c>
      <c r="F205" s="47"/>
      <c r="G205" s="31">
        <v>1687.1</v>
      </c>
      <c r="H205" s="59">
        <f t="shared" si="21"/>
        <v>0</v>
      </c>
      <c r="I205" s="60"/>
      <c r="J205" s="50">
        <f t="shared" si="22"/>
        <v>0</v>
      </c>
    </row>
    <row r="206" spans="2:10" hidden="1" x14ac:dyDescent="0.3">
      <c r="B206" s="56"/>
      <c r="C206" s="27" t="s">
        <v>66</v>
      </c>
      <c r="D206" s="28" t="s">
        <v>259</v>
      </c>
      <c r="E206" s="29" t="s">
        <v>23</v>
      </c>
      <c r="F206" s="47"/>
      <c r="G206" s="31">
        <v>2273.77</v>
      </c>
      <c r="H206" s="59">
        <f t="shared" si="21"/>
        <v>0</v>
      </c>
      <c r="I206" s="60"/>
      <c r="J206" s="50">
        <f t="shared" si="22"/>
        <v>0</v>
      </c>
    </row>
    <row r="207" spans="2:10" hidden="1" x14ac:dyDescent="0.3">
      <c r="B207" s="56"/>
      <c r="C207" s="27" t="s">
        <v>68</v>
      </c>
      <c r="D207" s="28" t="s">
        <v>260</v>
      </c>
      <c r="E207" s="29" t="s">
        <v>23</v>
      </c>
      <c r="F207" s="47"/>
      <c r="G207" s="31">
        <v>1403.83</v>
      </c>
      <c r="H207" s="59">
        <f t="shared" si="21"/>
        <v>0</v>
      </c>
      <c r="I207" s="60"/>
      <c r="J207" s="50">
        <f t="shared" si="22"/>
        <v>0</v>
      </c>
    </row>
    <row r="208" spans="2:10" hidden="1" x14ac:dyDescent="0.3">
      <c r="B208" s="110"/>
      <c r="C208" s="111"/>
      <c r="D208" s="112"/>
      <c r="E208" s="91"/>
      <c r="F208" s="65"/>
      <c r="G208" s="31"/>
      <c r="H208" s="103"/>
      <c r="I208" s="104"/>
      <c r="J208" s="105"/>
    </row>
    <row r="209" spans="2:12" hidden="1" x14ac:dyDescent="0.3">
      <c r="B209" s="67" t="s">
        <v>261</v>
      </c>
      <c r="C209" s="86"/>
      <c r="D209" s="469" t="s">
        <v>262</v>
      </c>
      <c r="E209" s="470"/>
      <c r="F209" s="470"/>
      <c r="G209" s="471"/>
      <c r="H209" s="69"/>
      <c r="I209" s="70"/>
      <c r="J209" s="71"/>
      <c r="K209" s="456" t="s">
        <v>263</v>
      </c>
      <c r="L209" s="445"/>
    </row>
    <row r="210" spans="2:12" hidden="1" x14ac:dyDescent="0.3">
      <c r="B210" s="113"/>
      <c r="C210" s="114" t="s">
        <v>18</v>
      </c>
      <c r="D210" s="35" t="s">
        <v>264</v>
      </c>
      <c r="E210" s="115" t="s">
        <v>23</v>
      </c>
      <c r="F210" s="116"/>
      <c r="G210" s="31">
        <v>5873.53</v>
      </c>
      <c r="H210" s="48">
        <f>F210*G210</f>
        <v>0</v>
      </c>
      <c r="I210" s="49"/>
      <c r="J210" s="117">
        <f t="shared" ref="J210:J220" si="23">H210/$I$1025</f>
        <v>0</v>
      </c>
    </row>
    <row r="211" spans="2:12" hidden="1" x14ac:dyDescent="0.3">
      <c r="B211" s="113"/>
      <c r="C211" s="114" t="s">
        <v>32</v>
      </c>
      <c r="D211" s="35" t="s">
        <v>265</v>
      </c>
      <c r="E211" s="115" t="s">
        <v>23</v>
      </c>
      <c r="F211" s="116"/>
      <c r="G211" s="31">
        <v>5298.94</v>
      </c>
      <c r="H211" s="48">
        <f t="shared" ref="H211:H220" si="24">F211*G211</f>
        <v>0</v>
      </c>
      <c r="I211" s="49"/>
      <c r="J211" s="117">
        <f t="shared" si="23"/>
        <v>0</v>
      </c>
    </row>
    <row r="212" spans="2:12" hidden="1" x14ac:dyDescent="0.3">
      <c r="B212" s="113"/>
      <c r="C212" s="114" t="s">
        <v>34</v>
      </c>
      <c r="D212" s="35" t="s">
        <v>266</v>
      </c>
      <c r="E212" s="115" t="s">
        <v>23</v>
      </c>
      <c r="F212" s="116"/>
      <c r="G212" s="31">
        <v>15515.04</v>
      </c>
      <c r="H212" s="48">
        <f t="shared" si="24"/>
        <v>0</v>
      </c>
      <c r="I212" s="49"/>
      <c r="J212" s="117">
        <f t="shared" si="23"/>
        <v>0</v>
      </c>
    </row>
    <row r="213" spans="2:12" ht="89.25" hidden="1" customHeight="1" x14ac:dyDescent="0.3">
      <c r="B213" s="113"/>
      <c r="C213" s="114" t="s">
        <v>36</v>
      </c>
      <c r="D213" s="35" t="s">
        <v>267</v>
      </c>
      <c r="E213" s="115" t="s">
        <v>23</v>
      </c>
      <c r="F213" s="116"/>
      <c r="G213" s="31">
        <v>12007.02</v>
      </c>
      <c r="H213" s="48">
        <f t="shared" si="24"/>
        <v>0</v>
      </c>
      <c r="I213" s="49"/>
      <c r="J213" s="117">
        <f t="shared" si="23"/>
        <v>0</v>
      </c>
    </row>
    <row r="214" spans="2:12" hidden="1" x14ac:dyDescent="0.3">
      <c r="B214" s="113"/>
      <c r="C214" s="114" t="s">
        <v>39</v>
      </c>
      <c r="D214" s="35" t="s">
        <v>268</v>
      </c>
      <c r="E214" s="115" t="s">
        <v>23</v>
      </c>
      <c r="F214" s="116"/>
      <c r="G214" s="31">
        <v>14405.48</v>
      </c>
      <c r="H214" s="48">
        <f t="shared" si="24"/>
        <v>0</v>
      </c>
      <c r="I214" s="49"/>
      <c r="J214" s="117">
        <f t="shared" si="23"/>
        <v>0</v>
      </c>
    </row>
    <row r="215" spans="2:12" hidden="1" x14ac:dyDescent="0.3">
      <c r="B215" s="113"/>
      <c r="C215" s="114" t="s">
        <v>41</v>
      </c>
      <c r="D215" s="35" t="s">
        <v>269</v>
      </c>
      <c r="E215" s="115" t="s">
        <v>23</v>
      </c>
      <c r="F215" s="116"/>
      <c r="G215" s="31">
        <v>4255.8500000000004</v>
      </c>
      <c r="H215" s="48">
        <f t="shared" si="24"/>
        <v>0</v>
      </c>
      <c r="I215" s="49"/>
      <c r="J215" s="117">
        <f t="shared" si="23"/>
        <v>0</v>
      </c>
    </row>
    <row r="216" spans="2:12" hidden="1" x14ac:dyDescent="0.3">
      <c r="B216" s="113"/>
      <c r="C216" s="114" t="s">
        <v>43</v>
      </c>
      <c r="D216" s="35" t="s">
        <v>270</v>
      </c>
      <c r="E216" s="115" t="s">
        <v>23</v>
      </c>
      <c r="F216" s="116"/>
      <c r="G216" s="31">
        <v>5243.8</v>
      </c>
      <c r="H216" s="48">
        <f t="shared" si="24"/>
        <v>0</v>
      </c>
      <c r="I216" s="49"/>
      <c r="J216" s="117">
        <f t="shared" si="23"/>
        <v>0</v>
      </c>
    </row>
    <row r="217" spans="2:12" ht="26.25" hidden="1" customHeight="1" x14ac:dyDescent="0.3">
      <c r="B217" s="113"/>
      <c r="C217" s="114" t="s">
        <v>45</v>
      </c>
      <c r="D217" s="35" t="s">
        <v>271</v>
      </c>
      <c r="E217" s="115" t="s">
        <v>23</v>
      </c>
      <c r="F217" s="116"/>
      <c r="G217" s="31">
        <v>2565.9</v>
      </c>
      <c r="H217" s="48">
        <f t="shared" si="24"/>
        <v>0</v>
      </c>
      <c r="I217" s="49"/>
      <c r="J217" s="117">
        <f t="shared" si="23"/>
        <v>0</v>
      </c>
    </row>
    <row r="218" spans="2:12" hidden="1" x14ac:dyDescent="0.3">
      <c r="B218" s="113"/>
      <c r="C218" s="114" t="s">
        <v>47</v>
      </c>
      <c r="D218" s="35" t="s">
        <v>272</v>
      </c>
      <c r="E218" s="115" t="s">
        <v>23</v>
      </c>
      <c r="F218" s="116"/>
      <c r="G218" s="31">
        <v>8238.43</v>
      </c>
      <c r="H218" s="48">
        <f t="shared" si="24"/>
        <v>0</v>
      </c>
      <c r="I218" s="49"/>
      <c r="J218" s="117">
        <f t="shared" si="23"/>
        <v>0</v>
      </c>
    </row>
    <row r="219" spans="2:12" hidden="1" x14ac:dyDescent="0.3">
      <c r="B219" s="113"/>
      <c r="C219" s="114" t="s">
        <v>49</v>
      </c>
      <c r="D219" s="35" t="s">
        <v>273</v>
      </c>
      <c r="E219" s="115" t="s">
        <v>23</v>
      </c>
      <c r="F219" s="116"/>
      <c r="G219" s="31">
        <v>6203.89</v>
      </c>
      <c r="H219" s="48">
        <f t="shared" si="24"/>
        <v>0</v>
      </c>
      <c r="I219" s="49"/>
      <c r="J219" s="117">
        <f t="shared" si="23"/>
        <v>0</v>
      </c>
    </row>
    <row r="220" spans="2:12" hidden="1" x14ac:dyDescent="0.3">
      <c r="B220" s="113"/>
      <c r="C220" s="114" t="s">
        <v>51</v>
      </c>
      <c r="D220" s="35" t="s">
        <v>274</v>
      </c>
      <c r="E220" s="115" t="s">
        <v>29</v>
      </c>
      <c r="F220" s="116"/>
      <c r="G220" s="31">
        <v>2000.96</v>
      </c>
      <c r="H220" s="48">
        <f t="shared" si="24"/>
        <v>0</v>
      </c>
      <c r="I220" s="49"/>
      <c r="J220" s="117">
        <f t="shared" si="23"/>
        <v>0</v>
      </c>
    </row>
    <row r="221" spans="2:12" hidden="1" x14ac:dyDescent="0.3">
      <c r="B221" s="56"/>
      <c r="C221" s="57"/>
      <c r="D221" s="28"/>
      <c r="E221" s="85"/>
      <c r="F221" s="47"/>
      <c r="G221" s="31"/>
      <c r="H221" s="59"/>
      <c r="I221" s="60"/>
      <c r="J221" s="50"/>
    </row>
    <row r="222" spans="2:12" hidden="1" x14ac:dyDescent="0.3">
      <c r="B222" s="67" t="s">
        <v>275</v>
      </c>
      <c r="C222" s="86"/>
      <c r="D222" s="469" t="s">
        <v>276</v>
      </c>
      <c r="E222" s="470"/>
      <c r="F222" s="470"/>
      <c r="G222" s="471"/>
      <c r="H222" s="69"/>
      <c r="I222" s="70"/>
      <c r="J222" s="71"/>
      <c r="K222" s="456" t="s">
        <v>277</v>
      </c>
      <c r="L222" s="445"/>
    </row>
    <row r="223" spans="2:12" hidden="1" x14ac:dyDescent="0.3">
      <c r="B223" s="56"/>
      <c r="C223" s="57" t="s">
        <v>18</v>
      </c>
      <c r="D223" s="28" t="s">
        <v>278</v>
      </c>
      <c r="E223" s="29" t="s">
        <v>23</v>
      </c>
      <c r="F223" s="47"/>
      <c r="G223" s="31">
        <v>34522.699999999997</v>
      </c>
      <c r="H223" s="59">
        <f>F223*G223</f>
        <v>0</v>
      </c>
      <c r="I223" s="60"/>
      <c r="J223" s="50">
        <f t="shared" ref="J223:J234" si="25">H223/$I$1025</f>
        <v>0</v>
      </c>
    </row>
    <row r="224" spans="2:12" hidden="1" x14ac:dyDescent="0.3">
      <c r="B224" s="56"/>
      <c r="C224" s="57" t="s">
        <v>21</v>
      </c>
      <c r="D224" s="28" t="s">
        <v>279</v>
      </c>
      <c r="E224" s="29" t="s">
        <v>23</v>
      </c>
      <c r="F224" s="47"/>
      <c r="G224" s="31">
        <v>25662.48</v>
      </c>
      <c r="H224" s="59">
        <f>F224*G224</f>
        <v>0</v>
      </c>
      <c r="I224" s="60"/>
      <c r="J224" s="50">
        <f t="shared" si="25"/>
        <v>0</v>
      </c>
    </row>
    <row r="225" spans="2:12" hidden="1" x14ac:dyDescent="0.3">
      <c r="B225" s="56"/>
      <c r="C225" s="57" t="s">
        <v>25</v>
      </c>
      <c r="D225" s="28" t="s">
        <v>280</v>
      </c>
      <c r="E225" s="29" t="s">
        <v>29</v>
      </c>
      <c r="F225" s="47"/>
      <c r="G225" s="31">
        <v>1632.22</v>
      </c>
      <c r="H225" s="59">
        <f t="shared" ref="H225:H234" si="26">F225*G225</f>
        <v>0</v>
      </c>
      <c r="I225" s="60"/>
      <c r="J225" s="50">
        <f t="shared" si="25"/>
        <v>0</v>
      </c>
    </row>
    <row r="226" spans="2:12" hidden="1" x14ac:dyDescent="0.3">
      <c r="B226" s="56"/>
      <c r="C226" s="57" t="s">
        <v>27</v>
      </c>
      <c r="D226" s="28" t="s">
        <v>281</v>
      </c>
      <c r="E226" s="29" t="s">
        <v>29</v>
      </c>
      <c r="F226" s="47"/>
      <c r="G226" s="31">
        <v>3328.84</v>
      </c>
      <c r="H226" s="59">
        <f t="shared" si="26"/>
        <v>0</v>
      </c>
      <c r="I226" s="60"/>
      <c r="J226" s="50">
        <f t="shared" si="25"/>
        <v>0</v>
      </c>
    </row>
    <row r="227" spans="2:12" hidden="1" x14ac:dyDescent="0.3">
      <c r="B227" s="56"/>
      <c r="C227" s="57" t="s">
        <v>32</v>
      </c>
      <c r="D227" s="28" t="s">
        <v>282</v>
      </c>
      <c r="E227" s="29" t="s">
        <v>29</v>
      </c>
      <c r="F227" s="47"/>
      <c r="G227" s="31">
        <v>1458.47</v>
      </c>
      <c r="H227" s="59">
        <f t="shared" si="26"/>
        <v>0</v>
      </c>
      <c r="I227" s="60"/>
      <c r="J227" s="50">
        <f t="shared" si="25"/>
        <v>0</v>
      </c>
    </row>
    <row r="228" spans="2:12" hidden="1" x14ac:dyDescent="0.3">
      <c r="B228" s="56"/>
      <c r="C228" s="57" t="s">
        <v>89</v>
      </c>
      <c r="D228" s="28" t="s">
        <v>283</v>
      </c>
      <c r="E228" s="29" t="s">
        <v>29</v>
      </c>
      <c r="F228" s="47"/>
      <c r="G228" s="31">
        <v>1643.06</v>
      </c>
      <c r="H228" s="59">
        <f t="shared" si="26"/>
        <v>0</v>
      </c>
      <c r="I228" s="60"/>
      <c r="J228" s="50">
        <f t="shared" si="25"/>
        <v>0</v>
      </c>
    </row>
    <row r="229" spans="2:12" hidden="1" x14ac:dyDescent="0.3">
      <c r="B229" s="56"/>
      <c r="C229" s="57" t="s">
        <v>94</v>
      </c>
      <c r="D229" s="28" t="s">
        <v>284</v>
      </c>
      <c r="E229" s="29" t="s">
        <v>29</v>
      </c>
      <c r="F229" s="47"/>
      <c r="G229" s="31">
        <v>1923.63</v>
      </c>
      <c r="H229" s="59">
        <f t="shared" si="26"/>
        <v>0</v>
      </c>
      <c r="I229" s="60"/>
      <c r="J229" s="50">
        <f t="shared" si="25"/>
        <v>0</v>
      </c>
    </row>
    <row r="230" spans="2:12" hidden="1" x14ac:dyDescent="0.3">
      <c r="B230" s="56"/>
      <c r="C230" s="57" t="s">
        <v>34</v>
      </c>
      <c r="D230" s="28" t="s">
        <v>285</v>
      </c>
      <c r="E230" s="29" t="s">
        <v>29</v>
      </c>
      <c r="F230" s="47"/>
      <c r="G230" s="31">
        <v>1373</v>
      </c>
      <c r="H230" s="59">
        <f t="shared" si="26"/>
        <v>0</v>
      </c>
      <c r="I230" s="60"/>
      <c r="J230" s="50">
        <f t="shared" si="25"/>
        <v>0</v>
      </c>
    </row>
    <row r="231" spans="2:12" hidden="1" x14ac:dyDescent="0.3">
      <c r="B231" s="56"/>
      <c r="C231" s="57" t="s">
        <v>36</v>
      </c>
      <c r="D231" s="28" t="s">
        <v>286</v>
      </c>
      <c r="E231" s="29" t="s">
        <v>29</v>
      </c>
      <c r="F231" s="47"/>
      <c r="G231" s="31">
        <v>3128.98</v>
      </c>
      <c r="H231" s="59">
        <f t="shared" si="26"/>
        <v>0</v>
      </c>
      <c r="I231" s="60"/>
      <c r="J231" s="50">
        <f t="shared" si="25"/>
        <v>0</v>
      </c>
    </row>
    <row r="232" spans="2:12" hidden="1" x14ac:dyDescent="0.3">
      <c r="B232" s="56"/>
      <c r="C232" s="57" t="s">
        <v>39</v>
      </c>
      <c r="D232" s="28" t="s">
        <v>287</v>
      </c>
      <c r="E232" s="29" t="s">
        <v>29</v>
      </c>
      <c r="F232" s="47"/>
      <c r="G232" s="31">
        <v>992.2</v>
      </c>
      <c r="H232" s="59">
        <f t="shared" si="26"/>
        <v>0</v>
      </c>
      <c r="I232" s="60"/>
      <c r="J232" s="50">
        <f t="shared" si="25"/>
        <v>0</v>
      </c>
    </row>
    <row r="233" spans="2:12" hidden="1" x14ac:dyDescent="0.3">
      <c r="B233" s="56"/>
      <c r="C233" s="57" t="s">
        <v>41</v>
      </c>
      <c r="D233" s="28" t="s">
        <v>288</v>
      </c>
      <c r="E233" s="29" t="s">
        <v>29</v>
      </c>
      <c r="F233" s="47"/>
      <c r="G233" s="31">
        <v>1724.73</v>
      </c>
      <c r="H233" s="59">
        <f t="shared" si="26"/>
        <v>0</v>
      </c>
      <c r="I233" s="60"/>
      <c r="J233" s="50">
        <f t="shared" si="25"/>
        <v>0</v>
      </c>
    </row>
    <row r="234" spans="2:12" hidden="1" x14ac:dyDescent="0.3">
      <c r="B234" s="56"/>
      <c r="C234" s="57" t="s">
        <v>43</v>
      </c>
      <c r="D234" s="28" t="s">
        <v>289</v>
      </c>
      <c r="E234" s="29" t="s">
        <v>29</v>
      </c>
      <c r="F234" s="47"/>
      <c r="G234" s="31">
        <v>1242.3599999999999</v>
      </c>
      <c r="H234" s="59">
        <f t="shared" si="26"/>
        <v>0</v>
      </c>
      <c r="I234" s="60"/>
      <c r="J234" s="50">
        <f t="shared" si="25"/>
        <v>0</v>
      </c>
    </row>
    <row r="235" spans="2:12" hidden="1" x14ac:dyDescent="0.3">
      <c r="B235" s="56"/>
      <c r="C235" s="57"/>
      <c r="D235" s="28"/>
      <c r="E235" s="85"/>
      <c r="F235" s="47"/>
      <c r="G235" s="31"/>
      <c r="H235" s="59"/>
      <c r="I235" s="60"/>
      <c r="J235" s="50"/>
    </row>
    <row r="236" spans="2:12" hidden="1" x14ac:dyDescent="0.3">
      <c r="B236" s="56"/>
      <c r="C236" s="57"/>
      <c r="D236" s="28"/>
      <c r="E236" s="85"/>
      <c r="F236" s="47"/>
      <c r="G236" s="31"/>
      <c r="H236" s="59"/>
      <c r="I236" s="60"/>
      <c r="J236" s="50"/>
    </row>
    <row r="237" spans="2:12" ht="15" hidden="1" thickBot="1" x14ac:dyDescent="0.35">
      <c r="B237" s="95"/>
      <c r="C237" s="96"/>
      <c r="D237" s="97"/>
      <c r="E237" s="98"/>
      <c r="F237" s="76"/>
      <c r="G237" s="99"/>
      <c r="H237" s="118"/>
      <c r="I237" s="101"/>
      <c r="J237" s="102"/>
    </row>
    <row r="238" spans="2:12" ht="16.2" hidden="1" thickBot="1" x14ac:dyDescent="0.35">
      <c r="B238" s="12" t="s">
        <v>43</v>
      </c>
      <c r="C238" s="13"/>
      <c r="D238" s="447" t="s">
        <v>290</v>
      </c>
      <c r="E238" s="448"/>
      <c r="F238" s="448"/>
      <c r="G238" s="448"/>
      <c r="H238" s="449"/>
      <c r="I238" s="14">
        <f>SUM(H239:H248)</f>
        <v>0</v>
      </c>
      <c r="J238" s="15">
        <f>I238/$I$1025</f>
        <v>0</v>
      </c>
      <c r="K238" s="36" t="s">
        <v>20</v>
      </c>
    </row>
    <row r="239" spans="2:12" hidden="1" x14ac:dyDescent="0.3">
      <c r="B239" s="119"/>
      <c r="C239" s="120" t="s">
        <v>18</v>
      </c>
      <c r="D239" s="18" t="s">
        <v>291</v>
      </c>
      <c r="E239" s="19" t="s">
        <v>23</v>
      </c>
      <c r="F239" s="40"/>
      <c r="G239" s="31">
        <v>29870.52</v>
      </c>
      <c r="H239" s="59">
        <f>F239*G239</f>
        <v>0</v>
      </c>
      <c r="I239" s="60"/>
      <c r="J239" s="50">
        <f t="shared" ref="J239:J246" si="27">H239/$I$1025</f>
        <v>0</v>
      </c>
      <c r="K239" s="444" t="s">
        <v>292</v>
      </c>
      <c r="L239" s="445"/>
    </row>
    <row r="240" spans="2:12" ht="23.25" hidden="1" customHeight="1" x14ac:dyDescent="0.3">
      <c r="B240" s="121"/>
      <c r="C240" s="61" t="s">
        <v>32</v>
      </c>
      <c r="D240" s="122" t="s">
        <v>293</v>
      </c>
      <c r="E240" s="88" t="s">
        <v>23</v>
      </c>
      <c r="F240" s="47"/>
      <c r="G240" s="31">
        <v>73391.56</v>
      </c>
      <c r="H240" s="59">
        <f t="shared" ref="H240:H246" si="28">F240*G240</f>
        <v>0</v>
      </c>
      <c r="I240" s="60"/>
      <c r="J240" s="50">
        <f t="shared" si="27"/>
        <v>0</v>
      </c>
    </row>
    <row r="241" spans="2:12" hidden="1" x14ac:dyDescent="0.3">
      <c r="B241" s="121"/>
      <c r="C241" s="61" t="s">
        <v>34</v>
      </c>
      <c r="D241" s="122" t="s">
        <v>294</v>
      </c>
      <c r="E241" s="88" t="s">
        <v>29</v>
      </c>
      <c r="F241" s="47"/>
      <c r="G241" s="31">
        <v>2722.33</v>
      </c>
      <c r="H241" s="59">
        <f t="shared" si="28"/>
        <v>0</v>
      </c>
      <c r="I241" s="60"/>
      <c r="J241" s="50">
        <f t="shared" si="27"/>
        <v>0</v>
      </c>
    </row>
    <row r="242" spans="2:12" hidden="1" x14ac:dyDescent="0.3">
      <c r="B242" s="121"/>
      <c r="C242" s="61" t="s">
        <v>36</v>
      </c>
      <c r="D242" s="122" t="s">
        <v>295</v>
      </c>
      <c r="E242" s="88" t="s">
        <v>29</v>
      </c>
      <c r="F242" s="47"/>
      <c r="G242" s="31">
        <v>6519.74</v>
      </c>
      <c r="H242" s="59">
        <f t="shared" si="28"/>
        <v>0</v>
      </c>
      <c r="I242" s="60"/>
      <c r="J242" s="50">
        <f t="shared" si="27"/>
        <v>0</v>
      </c>
    </row>
    <row r="243" spans="2:12" ht="26.25" hidden="1" customHeight="1" x14ac:dyDescent="0.3">
      <c r="B243" s="121"/>
      <c r="C243" s="61" t="s">
        <v>39</v>
      </c>
      <c r="D243" s="122" t="s">
        <v>296</v>
      </c>
      <c r="E243" s="88" t="s">
        <v>23</v>
      </c>
      <c r="F243" s="47"/>
      <c r="G243" s="31">
        <v>25632.51</v>
      </c>
      <c r="H243" s="59">
        <f t="shared" si="28"/>
        <v>0</v>
      </c>
      <c r="I243" s="60"/>
      <c r="J243" s="50">
        <f t="shared" si="27"/>
        <v>0</v>
      </c>
    </row>
    <row r="244" spans="2:12" hidden="1" x14ac:dyDescent="0.3">
      <c r="B244" s="121"/>
      <c r="C244" s="61" t="s">
        <v>41</v>
      </c>
      <c r="D244" s="122" t="s">
        <v>297</v>
      </c>
      <c r="E244" s="88" t="s">
        <v>23</v>
      </c>
      <c r="F244" s="47"/>
      <c r="G244" s="31">
        <v>36572.07</v>
      </c>
      <c r="H244" s="59">
        <f t="shared" si="28"/>
        <v>0</v>
      </c>
      <c r="I244" s="60"/>
      <c r="J244" s="50">
        <f t="shared" si="27"/>
        <v>0</v>
      </c>
    </row>
    <row r="245" spans="2:12" hidden="1" x14ac:dyDescent="0.3">
      <c r="B245" s="121"/>
      <c r="C245" s="61" t="s">
        <v>43</v>
      </c>
      <c r="D245" s="122" t="s">
        <v>298</v>
      </c>
      <c r="E245" s="88" t="s">
        <v>23</v>
      </c>
      <c r="F245" s="47"/>
      <c r="G245" s="31">
        <v>28706.54</v>
      </c>
      <c r="H245" s="59">
        <f t="shared" si="28"/>
        <v>0</v>
      </c>
      <c r="I245" s="60"/>
      <c r="J245" s="50">
        <f t="shared" si="27"/>
        <v>0</v>
      </c>
    </row>
    <row r="246" spans="2:12" ht="23.25" hidden="1" customHeight="1" x14ac:dyDescent="0.3">
      <c r="B246" s="121"/>
      <c r="C246" s="61" t="s">
        <v>45</v>
      </c>
      <c r="D246" s="122" t="s">
        <v>299</v>
      </c>
      <c r="E246" s="88" t="s">
        <v>29</v>
      </c>
      <c r="F246" s="47"/>
      <c r="G246" s="31">
        <v>8844.23</v>
      </c>
      <c r="H246" s="59">
        <f t="shared" si="28"/>
        <v>0</v>
      </c>
      <c r="I246" s="60"/>
      <c r="J246" s="50">
        <f t="shared" si="27"/>
        <v>0</v>
      </c>
    </row>
    <row r="247" spans="2:12" hidden="1" x14ac:dyDescent="0.3">
      <c r="B247" s="56"/>
      <c r="C247" s="57"/>
      <c r="D247" s="28"/>
      <c r="E247" s="85"/>
      <c r="F247" s="47"/>
      <c r="G247" s="31"/>
      <c r="H247" s="59"/>
      <c r="I247" s="60"/>
      <c r="J247" s="50"/>
    </row>
    <row r="248" spans="2:12" hidden="1" x14ac:dyDescent="0.3">
      <c r="B248" s="56"/>
      <c r="C248" s="57"/>
      <c r="D248" s="28"/>
      <c r="E248" s="85"/>
      <c r="F248" s="47"/>
      <c r="G248" s="31"/>
      <c r="H248" s="59"/>
      <c r="I248" s="60"/>
      <c r="J248" s="50"/>
    </row>
    <row r="249" spans="2:12" ht="15" hidden="1" thickBot="1" x14ac:dyDescent="0.35">
      <c r="B249" s="95"/>
      <c r="C249" s="96"/>
      <c r="D249" s="97"/>
      <c r="E249" s="98"/>
      <c r="F249" s="76"/>
      <c r="G249" s="99"/>
      <c r="H249" s="118"/>
      <c r="I249" s="101"/>
      <c r="J249" s="102"/>
    </row>
    <row r="250" spans="2:12" ht="16.2" thickBot="1" x14ac:dyDescent="0.35">
      <c r="B250" s="12" t="s">
        <v>45</v>
      </c>
      <c r="C250" s="13"/>
      <c r="D250" s="447" t="s">
        <v>300</v>
      </c>
      <c r="E250" s="448"/>
      <c r="F250" s="448"/>
      <c r="G250" s="448"/>
      <c r="H250" s="449"/>
      <c r="I250" s="14">
        <f>SUM(H252:H304)</f>
        <v>17564908.680000003</v>
      </c>
      <c r="J250" s="15">
        <f>I250/$I$1025</f>
        <v>0.95783095684051445</v>
      </c>
      <c r="K250" s="36" t="s">
        <v>20</v>
      </c>
    </row>
    <row r="251" spans="2:12" x14ac:dyDescent="0.3">
      <c r="B251" s="123" t="s">
        <v>301</v>
      </c>
      <c r="C251" s="57"/>
      <c r="D251" s="469" t="s">
        <v>302</v>
      </c>
      <c r="E251" s="470"/>
      <c r="F251" s="470"/>
      <c r="G251" s="471"/>
      <c r="H251" s="82"/>
      <c r="I251" s="83"/>
      <c r="J251" s="84"/>
      <c r="K251" s="456" t="s">
        <v>303</v>
      </c>
      <c r="L251" s="445"/>
    </row>
    <row r="252" spans="2:12" ht="28.5" hidden="1" customHeight="1" x14ac:dyDescent="0.3">
      <c r="B252" s="124"/>
      <c r="C252" s="57" t="s">
        <v>18</v>
      </c>
      <c r="D252" s="45" t="s">
        <v>304</v>
      </c>
      <c r="E252" s="88" t="s">
        <v>23</v>
      </c>
      <c r="F252" s="125"/>
      <c r="G252" s="31">
        <v>13567.12</v>
      </c>
      <c r="H252" s="126">
        <f>F252*G252</f>
        <v>0</v>
      </c>
      <c r="I252" s="127"/>
      <c r="J252" s="128">
        <f t="shared" ref="J252:J270" si="29">H252/$I$1025</f>
        <v>0</v>
      </c>
    </row>
    <row r="253" spans="2:12" ht="27" hidden="1" customHeight="1" x14ac:dyDescent="0.3">
      <c r="B253" s="57"/>
      <c r="C253" s="57" t="s">
        <v>32</v>
      </c>
      <c r="D253" s="45" t="s">
        <v>305</v>
      </c>
      <c r="E253" s="88" t="s">
        <v>23</v>
      </c>
      <c r="F253" s="125"/>
      <c r="G253" s="31">
        <v>12091.66</v>
      </c>
      <c r="H253" s="126">
        <f t="shared" ref="H253:H270" si="30">F253*G253</f>
        <v>0</v>
      </c>
      <c r="I253" s="127"/>
      <c r="J253" s="128">
        <f t="shared" si="29"/>
        <v>0</v>
      </c>
    </row>
    <row r="254" spans="2:12" ht="39" hidden="1" customHeight="1" x14ac:dyDescent="0.3">
      <c r="B254" s="57"/>
      <c r="C254" s="57" t="s">
        <v>34</v>
      </c>
      <c r="D254" s="45" t="s">
        <v>306</v>
      </c>
      <c r="E254" s="88" t="s">
        <v>23</v>
      </c>
      <c r="F254" s="125"/>
      <c r="G254" s="31">
        <v>14022.34</v>
      </c>
      <c r="H254" s="126">
        <f t="shared" si="30"/>
        <v>0</v>
      </c>
      <c r="I254" s="127"/>
      <c r="J254" s="128">
        <f t="shared" si="29"/>
        <v>0</v>
      </c>
    </row>
    <row r="255" spans="2:12" ht="37.5" hidden="1" customHeight="1" x14ac:dyDescent="0.3">
      <c r="B255" s="57"/>
      <c r="C255" s="57" t="s">
        <v>36</v>
      </c>
      <c r="D255" s="45" t="s">
        <v>307</v>
      </c>
      <c r="E255" s="88" t="s">
        <v>23</v>
      </c>
      <c r="F255" s="125"/>
      <c r="G255" s="31">
        <v>15160.76</v>
      </c>
      <c r="H255" s="126">
        <f t="shared" si="30"/>
        <v>0</v>
      </c>
      <c r="I255" s="127"/>
      <c r="J255" s="128">
        <f t="shared" si="29"/>
        <v>0</v>
      </c>
    </row>
    <row r="256" spans="2:12" ht="25.5" hidden="1" customHeight="1" x14ac:dyDescent="0.3">
      <c r="B256" s="57"/>
      <c r="C256" s="57" t="s">
        <v>39</v>
      </c>
      <c r="D256" s="45" t="s">
        <v>308</v>
      </c>
      <c r="E256" s="88" t="s">
        <v>23</v>
      </c>
      <c r="F256" s="125"/>
      <c r="G256" s="31">
        <v>11781.49</v>
      </c>
      <c r="H256" s="126">
        <f t="shared" si="30"/>
        <v>0</v>
      </c>
      <c r="I256" s="127"/>
      <c r="J256" s="128">
        <f t="shared" si="29"/>
        <v>0</v>
      </c>
    </row>
    <row r="257" spans="2:10" hidden="1" x14ac:dyDescent="0.3">
      <c r="B257" s="57"/>
      <c r="C257" s="57" t="s">
        <v>41</v>
      </c>
      <c r="D257" s="45" t="s">
        <v>309</v>
      </c>
      <c r="E257" s="88" t="s">
        <v>23</v>
      </c>
      <c r="F257" s="125"/>
      <c r="G257" s="31">
        <v>16350.09</v>
      </c>
      <c r="H257" s="126">
        <f t="shared" si="30"/>
        <v>0</v>
      </c>
      <c r="I257" s="127"/>
      <c r="J257" s="128">
        <f t="shared" si="29"/>
        <v>0</v>
      </c>
    </row>
    <row r="258" spans="2:10" hidden="1" x14ac:dyDescent="0.3">
      <c r="B258" s="57"/>
      <c r="C258" s="57" t="s">
        <v>43</v>
      </c>
      <c r="D258" s="45" t="s">
        <v>310</v>
      </c>
      <c r="E258" s="88" t="s">
        <v>23</v>
      </c>
      <c r="F258" s="125"/>
      <c r="G258" s="31">
        <v>15074.22</v>
      </c>
      <c r="H258" s="126">
        <f t="shared" si="30"/>
        <v>0</v>
      </c>
      <c r="I258" s="127"/>
      <c r="J258" s="128">
        <f t="shared" si="29"/>
        <v>0</v>
      </c>
    </row>
    <row r="259" spans="2:10" hidden="1" x14ac:dyDescent="0.3">
      <c r="B259" s="57"/>
      <c r="C259" s="57" t="s">
        <v>45</v>
      </c>
      <c r="D259" s="45" t="s">
        <v>311</v>
      </c>
      <c r="E259" s="88" t="s">
        <v>23</v>
      </c>
      <c r="F259" s="125"/>
      <c r="G259" s="31">
        <v>37348.97</v>
      </c>
      <c r="H259" s="126">
        <f t="shared" si="30"/>
        <v>0</v>
      </c>
      <c r="I259" s="127"/>
      <c r="J259" s="128">
        <f t="shared" si="29"/>
        <v>0</v>
      </c>
    </row>
    <row r="260" spans="2:10" hidden="1" x14ac:dyDescent="0.3">
      <c r="B260" s="57"/>
      <c r="C260" s="57" t="s">
        <v>47</v>
      </c>
      <c r="D260" s="45" t="s">
        <v>312</v>
      </c>
      <c r="E260" s="88" t="s">
        <v>23</v>
      </c>
      <c r="F260" s="125"/>
      <c r="G260" s="31">
        <v>22526.53</v>
      </c>
      <c r="H260" s="126">
        <f t="shared" si="30"/>
        <v>0</v>
      </c>
      <c r="I260" s="127"/>
      <c r="J260" s="128">
        <f t="shared" si="29"/>
        <v>0</v>
      </c>
    </row>
    <row r="261" spans="2:10" hidden="1" x14ac:dyDescent="0.3">
      <c r="B261" s="57"/>
      <c r="C261" s="57" t="s">
        <v>49</v>
      </c>
      <c r="D261" s="45" t="s">
        <v>313</v>
      </c>
      <c r="E261" s="88" t="s">
        <v>29</v>
      </c>
      <c r="F261" s="125"/>
      <c r="G261" s="31">
        <v>7621.62</v>
      </c>
      <c r="H261" s="126">
        <f t="shared" si="30"/>
        <v>0</v>
      </c>
      <c r="I261" s="127"/>
      <c r="J261" s="128">
        <f t="shared" si="29"/>
        <v>0</v>
      </c>
    </row>
    <row r="262" spans="2:10" ht="24" hidden="1" customHeight="1" x14ac:dyDescent="0.3">
      <c r="B262" s="57"/>
      <c r="C262" s="57" t="s">
        <v>51</v>
      </c>
      <c r="D262" s="45" t="s">
        <v>314</v>
      </c>
      <c r="E262" s="88" t="s">
        <v>23</v>
      </c>
      <c r="F262" s="125"/>
      <c r="G262" s="31">
        <v>8398.2900000000009</v>
      </c>
      <c r="H262" s="126">
        <f t="shared" si="30"/>
        <v>0</v>
      </c>
      <c r="I262" s="127"/>
      <c r="J262" s="128">
        <f t="shared" si="29"/>
        <v>0</v>
      </c>
    </row>
    <row r="263" spans="2:10" s="299" customFormat="1" ht="27" thickBot="1" x14ac:dyDescent="0.35">
      <c r="B263" s="57"/>
      <c r="C263" s="57" t="s">
        <v>495</v>
      </c>
      <c r="D263" s="45" t="s">
        <v>1209</v>
      </c>
      <c r="E263" s="88" t="s">
        <v>23</v>
      </c>
      <c r="F263" s="125">
        <v>1562</v>
      </c>
      <c r="G263" s="31">
        <f>+(G262+G265)/2*1.2</f>
        <v>11245.140000000001</v>
      </c>
      <c r="H263" s="126">
        <f t="shared" ref="H263" si="31">F263*G263</f>
        <v>17564908.680000003</v>
      </c>
      <c r="I263" s="127"/>
      <c r="J263" s="128">
        <f t="shared" ref="J263" si="32">H263/$I$1025</f>
        <v>0.95783095684051445</v>
      </c>
    </row>
    <row r="264" spans="2:10" ht="25.5" hidden="1" customHeight="1" x14ac:dyDescent="0.3">
      <c r="B264" s="57"/>
      <c r="C264" s="57" t="s">
        <v>53</v>
      </c>
      <c r="D264" s="45" t="s">
        <v>315</v>
      </c>
      <c r="E264" s="88" t="s">
        <v>23</v>
      </c>
      <c r="F264" s="125"/>
      <c r="G264" s="31">
        <v>10213.780000000001</v>
      </c>
      <c r="H264" s="126">
        <f t="shared" si="30"/>
        <v>0</v>
      </c>
      <c r="I264" s="127"/>
      <c r="J264" s="128">
        <f t="shared" si="29"/>
        <v>0</v>
      </c>
    </row>
    <row r="265" spans="2:10" ht="26.25" hidden="1" customHeight="1" x14ac:dyDescent="0.3">
      <c r="B265" s="57"/>
      <c r="C265" s="57" t="s">
        <v>56</v>
      </c>
      <c r="D265" s="45" t="s">
        <v>316</v>
      </c>
      <c r="E265" s="88" t="s">
        <v>23</v>
      </c>
      <c r="F265" s="125"/>
      <c r="G265" s="31">
        <v>10343.61</v>
      </c>
      <c r="H265" s="126">
        <f t="shared" si="30"/>
        <v>0</v>
      </c>
      <c r="I265" s="127"/>
      <c r="J265" s="128">
        <f t="shared" si="29"/>
        <v>0</v>
      </c>
    </row>
    <row r="266" spans="2:10" hidden="1" x14ac:dyDescent="0.3">
      <c r="B266" s="57"/>
      <c r="C266" s="57" t="s">
        <v>58</v>
      </c>
      <c r="D266" s="45" t="s">
        <v>317</v>
      </c>
      <c r="E266" s="88" t="s">
        <v>23</v>
      </c>
      <c r="F266" s="125"/>
      <c r="G266" s="31">
        <v>9270.89</v>
      </c>
      <c r="H266" s="126">
        <f t="shared" si="30"/>
        <v>0</v>
      </c>
      <c r="I266" s="127"/>
      <c r="J266" s="128">
        <f t="shared" si="29"/>
        <v>0</v>
      </c>
    </row>
    <row r="267" spans="2:10" ht="25.5" hidden="1" customHeight="1" x14ac:dyDescent="0.3">
      <c r="B267" s="57"/>
      <c r="C267" s="57" t="s">
        <v>60</v>
      </c>
      <c r="D267" s="45" t="s">
        <v>318</v>
      </c>
      <c r="E267" s="88" t="s">
        <v>23</v>
      </c>
      <c r="F267" s="125"/>
      <c r="G267" s="31">
        <v>11482.37</v>
      </c>
      <c r="H267" s="126">
        <f t="shared" si="30"/>
        <v>0</v>
      </c>
      <c r="I267" s="127"/>
      <c r="J267" s="128">
        <f t="shared" si="29"/>
        <v>0</v>
      </c>
    </row>
    <row r="268" spans="2:10" ht="27" hidden="1" customHeight="1" x14ac:dyDescent="0.3">
      <c r="B268" s="57"/>
      <c r="C268" s="57" t="s">
        <v>62</v>
      </c>
      <c r="D268" s="45" t="s">
        <v>319</v>
      </c>
      <c r="E268" s="88" t="s">
        <v>23</v>
      </c>
      <c r="F268" s="125"/>
      <c r="G268" s="31">
        <v>19335.53</v>
      </c>
      <c r="H268" s="126">
        <f t="shared" si="30"/>
        <v>0</v>
      </c>
      <c r="I268" s="127"/>
      <c r="J268" s="128">
        <f t="shared" si="29"/>
        <v>0</v>
      </c>
    </row>
    <row r="269" spans="2:10" ht="90.75" hidden="1" customHeight="1" x14ac:dyDescent="0.3">
      <c r="B269" s="57"/>
      <c r="C269" s="57" t="s">
        <v>64</v>
      </c>
      <c r="D269" s="45" t="s">
        <v>320</v>
      </c>
      <c r="E269" s="88" t="s">
        <v>23</v>
      </c>
      <c r="F269" s="125"/>
      <c r="G269" s="31">
        <v>16686.080000000002</v>
      </c>
      <c r="H269" s="126">
        <f t="shared" si="30"/>
        <v>0</v>
      </c>
      <c r="I269" s="127"/>
      <c r="J269" s="128">
        <f t="shared" si="29"/>
        <v>0</v>
      </c>
    </row>
    <row r="270" spans="2:10" ht="43.5" hidden="1" customHeight="1" x14ac:dyDescent="0.3">
      <c r="B270" s="57"/>
      <c r="C270" s="57" t="s">
        <v>66</v>
      </c>
      <c r="D270" s="45" t="s">
        <v>321</v>
      </c>
      <c r="E270" s="88" t="s">
        <v>23</v>
      </c>
      <c r="F270" s="125"/>
      <c r="G270" s="31">
        <v>13131.72</v>
      </c>
      <c r="H270" s="126">
        <f t="shared" si="30"/>
        <v>0</v>
      </c>
      <c r="I270" s="127"/>
      <c r="J270" s="128">
        <f t="shared" si="29"/>
        <v>0</v>
      </c>
    </row>
    <row r="271" spans="2:10" hidden="1" x14ac:dyDescent="0.3">
      <c r="B271" s="57"/>
      <c r="C271" s="57"/>
      <c r="D271" s="45"/>
      <c r="E271" s="129"/>
      <c r="F271" s="125"/>
      <c r="G271" s="130"/>
      <c r="H271" s="126"/>
      <c r="I271" s="127"/>
      <c r="J271" s="128"/>
    </row>
    <row r="272" spans="2:10" hidden="1" x14ac:dyDescent="0.3">
      <c r="B272" s="57"/>
      <c r="C272" s="57"/>
      <c r="D272" s="45"/>
      <c r="E272" s="129"/>
      <c r="F272" s="125"/>
      <c r="G272" s="130"/>
      <c r="H272" s="126"/>
      <c r="I272" s="127"/>
      <c r="J272" s="128"/>
    </row>
    <row r="273" spans="2:12" ht="14.25" hidden="1" customHeight="1" x14ac:dyDescent="0.3">
      <c r="B273" s="67" t="s">
        <v>322</v>
      </c>
      <c r="C273" s="57"/>
      <c r="D273" s="469" t="s">
        <v>184</v>
      </c>
      <c r="E273" s="470"/>
      <c r="F273" s="470"/>
      <c r="G273" s="471"/>
      <c r="H273" s="131"/>
      <c r="I273" s="70"/>
      <c r="J273" s="71"/>
      <c r="K273" s="456" t="s">
        <v>323</v>
      </c>
      <c r="L273" s="445"/>
    </row>
    <row r="274" spans="2:12" ht="25.5" hidden="1" customHeight="1" x14ac:dyDescent="0.3">
      <c r="B274" s="56"/>
      <c r="C274" s="57" t="s">
        <v>18</v>
      </c>
      <c r="D274" s="45" t="s">
        <v>324</v>
      </c>
      <c r="E274" s="88" t="s">
        <v>23</v>
      </c>
      <c r="F274" s="125"/>
      <c r="G274" s="31">
        <v>4168.6499999999996</v>
      </c>
      <c r="H274" s="89">
        <f>F274*G274</f>
        <v>0</v>
      </c>
      <c r="I274" s="60"/>
      <c r="J274" s="50">
        <f>H274/$I$1025</f>
        <v>0</v>
      </c>
    </row>
    <row r="275" spans="2:12" ht="26.25" hidden="1" customHeight="1" x14ac:dyDescent="0.3">
      <c r="B275" s="56"/>
      <c r="C275" s="57" t="s">
        <v>32</v>
      </c>
      <c r="D275" s="45" t="s">
        <v>325</v>
      </c>
      <c r="E275" s="88" t="s">
        <v>23</v>
      </c>
      <c r="F275" s="125"/>
      <c r="G275" s="31">
        <v>2027.81</v>
      </c>
      <c r="H275" s="89">
        <f t="shared" ref="H275:H276" si="33">F275*G275</f>
        <v>0</v>
      </c>
      <c r="I275" s="60"/>
      <c r="J275" s="50">
        <f>H275/$I$1025</f>
        <v>0</v>
      </c>
    </row>
    <row r="276" spans="2:12" ht="38.25" hidden="1" customHeight="1" x14ac:dyDescent="0.3">
      <c r="B276" s="56"/>
      <c r="C276" s="57" t="s">
        <v>34</v>
      </c>
      <c r="D276" s="45" t="s">
        <v>326</v>
      </c>
      <c r="E276" s="88" t="s">
        <v>23</v>
      </c>
      <c r="F276" s="125"/>
      <c r="G276" s="31">
        <v>1875.59</v>
      </c>
      <c r="H276" s="89">
        <f t="shared" si="33"/>
        <v>0</v>
      </c>
      <c r="I276" s="60"/>
      <c r="J276" s="50">
        <f>H276/$I$1025</f>
        <v>0</v>
      </c>
    </row>
    <row r="277" spans="2:12" ht="14.25" hidden="1" customHeight="1" x14ac:dyDescent="0.3">
      <c r="B277" s="56"/>
      <c r="C277" s="57"/>
      <c r="D277" s="45"/>
      <c r="E277" s="129"/>
      <c r="F277" s="125"/>
      <c r="G277" s="130"/>
      <c r="H277" s="89"/>
      <c r="I277" s="60"/>
      <c r="J277" s="50"/>
    </row>
    <row r="278" spans="2:12" ht="15.75" hidden="1" customHeight="1" x14ac:dyDescent="0.3">
      <c r="B278" s="26" t="s">
        <v>327</v>
      </c>
      <c r="C278" s="27"/>
      <c r="D278" s="475" t="s">
        <v>328</v>
      </c>
      <c r="E278" s="476"/>
      <c r="F278" s="476"/>
      <c r="G278" s="477"/>
      <c r="H278" s="89"/>
      <c r="I278" s="60"/>
      <c r="J278" s="50"/>
      <c r="K278" s="444" t="s">
        <v>329</v>
      </c>
      <c r="L278" s="445"/>
    </row>
    <row r="279" spans="2:12" ht="29.25" hidden="1" customHeight="1" x14ac:dyDescent="0.3">
      <c r="B279" s="56"/>
      <c r="C279" s="57" t="s">
        <v>18</v>
      </c>
      <c r="D279" s="45" t="s">
        <v>330</v>
      </c>
      <c r="E279" s="88" t="s">
        <v>23</v>
      </c>
      <c r="F279" s="125"/>
      <c r="G279" s="31">
        <v>2854.17</v>
      </c>
      <c r="H279" s="89">
        <f>F279*G279</f>
        <v>0</v>
      </c>
      <c r="I279" s="60"/>
      <c r="J279" s="50">
        <f>H279/$I$1025</f>
        <v>0</v>
      </c>
    </row>
    <row r="280" spans="2:12" ht="29.25" hidden="1" customHeight="1" x14ac:dyDescent="0.3">
      <c r="B280" s="56"/>
      <c r="C280" s="57" t="s">
        <v>32</v>
      </c>
      <c r="D280" s="45" t="s">
        <v>331</v>
      </c>
      <c r="E280" s="88" t="s">
        <v>23</v>
      </c>
      <c r="F280" s="125"/>
      <c r="G280" s="31">
        <v>4201.08</v>
      </c>
      <c r="H280" s="89">
        <f t="shared" ref="H280:H283" si="34">F280*G280</f>
        <v>0</v>
      </c>
      <c r="I280" s="60"/>
      <c r="J280" s="50">
        <f>H280/$I$1025</f>
        <v>0</v>
      </c>
    </row>
    <row r="281" spans="2:12" ht="27" hidden="1" customHeight="1" x14ac:dyDescent="0.3">
      <c r="B281" s="56"/>
      <c r="C281" s="57" t="s">
        <v>34</v>
      </c>
      <c r="D281" s="45" t="s">
        <v>332</v>
      </c>
      <c r="E281" s="88" t="s">
        <v>23</v>
      </c>
      <c r="F281" s="125"/>
      <c r="G281" s="31">
        <v>11614.28</v>
      </c>
      <c r="H281" s="89">
        <f t="shared" si="34"/>
        <v>0</v>
      </c>
      <c r="I281" s="60"/>
      <c r="J281" s="50">
        <f>H281/$I$1025</f>
        <v>0</v>
      </c>
    </row>
    <row r="282" spans="2:12" ht="40.5" hidden="1" customHeight="1" x14ac:dyDescent="0.3">
      <c r="B282" s="56"/>
      <c r="C282" s="57" t="s">
        <v>36</v>
      </c>
      <c r="D282" s="45" t="s">
        <v>333</v>
      </c>
      <c r="E282" s="88" t="s">
        <v>23</v>
      </c>
      <c r="F282" s="125"/>
      <c r="G282" s="31">
        <v>5001.51</v>
      </c>
      <c r="H282" s="89">
        <f t="shared" si="34"/>
        <v>0</v>
      </c>
      <c r="I282" s="60"/>
      <c r="J282" s="50">
        <f>H282/$I$1025</f>
        <v>0</v>
      </c>
    </row>
    <row r="283" spans="2:12" ht="27.75" hidden="1" customHeight="1" x14ac:dyDescent="0.3">
      <c r="B283" s="56"/>
      <c r="C283" s="57" t="s">
        <v>39</v>
      </c>
      <c r="D283" s="45" t="s">
        <v>334</v>
      </c>
      <c r="E283" s="88" t="s">
        <v>23</v>
      </c>
      <c r="F283" s="125"/>
      <c r="G283" s="31">
        <v>1819.82</v>
      </c>
      <c r="H283" s="89">
        <f t="shared" si="34"/>
        <v>0</v>
      </c>
      <c r="I283" s="60"/>
      <c r="J283" s="50">
        <f>H283/$I$1025</f>
        <v>0</v>
      </c>
    </row>
    <row r="284" spans="2:12" ht="13.5" hidden="1" customHeight="1" x14ac:dyDescent="0.3">
      <c r="B284" s="56"/>
      <c r="C284" s="57"/>
      <c r="D284" s="45"/>
      <c r="E284" s="129"/>
      <c r="F284" s="125"/>
      <c r="G284" s="130"/>
      <c r="H284" s="89"/>
      <c r="I284" s="60"/>
      <c r="J284" s="50"/>
    </row>
    <row r="285" spans="2:12" hidden="1" x14ac:dyDescent="0.3">
      <c r="B285" s="67" t="s">
        <v>335</v>
      </c>
      <c r="C285" s="61"/>
      <c r="D285" s="469" t="s">
        <v>336</v>
      </c>
      <c r="E285" s="470"/>
      <c r="F285" s="470"/>
      <c r="G285" s="471"/>
      <c r="H285" s="69"/>
      <c r="I285" s="70"/>
      <c r="J285" s="71"/>
      <c r="K285" s="456" t="s">
        <v>337</v>
      </c>
      <c r="L285" s="445"/>
    </row>
    <row r="286" spans="2:12" hidden="1" x14ac:dyDescent="0.3">
      <c r="B286" s="56"/>
      <c r="C286" s="57" t="s">
        <v>18</v>
      </c>
      <c r="D286" s="28" t="s">
        <v>338</v>
      </c>
      <c r="E286" s="29" t="s">
        <v>29</v>
      </c>
      <c r="F286" s="47"/>
      <c r="G286" s="31">
        <v>6643.18</v>
      </c>
      <c r="H286" s="59">
        <f>F286*G286</f>
        <v>0</v>
      </c>
      <c r="I286" s="60"/>
      <c r="J286" s="50">
        <f t="shared" ref="J286:J302" si="35">H286/$I$1025</f>
        <v>0</v>
      </c>
    </row>
    <row r="287" spans="2:12" hidden="1" x14ac:dyDescent="0.3">
      <c r="B287" s="56"/>
      <c r="C287" s="57" t="s">
        <v>32</v>
      </c>
      <c r="D287" s="28" t="s">
        <v>339</v>
      </c>
      <c r="E287" s="29" t="s">
        <v>29</v>
      </c>
      <c r="F287" s="47"/>
      <c r="G287" s="31">
        <v>9347.99</v>
      </c>
      <c r="H287" s="59">
        <f t="shared" ref="H287:H302" si="36">F287*G287</f>
        <v>0</v>
      </c>
      <c r="I287" s="60"/>
      <c r="J287" s="50">
        <f t="shared" si="35"/>
        <v>0</v>
      </c>
    </row>
    <row r="288" spans="2:12" hidden="1" x14ac:dyDescent="0.3">
      <c r="B288" s="56"/>
      <c r="C288" s="57" t="s">
        <v>34</v>
      </c>
      <c r="D288" s="28" t="s">
        <v>340</v>
      </c>
      <c r="E288" s="29" t="s">
        <v>29</v>
      </c>
      <c r="F288" s="47"/>
      <c r="G288" s="31">
        <v>7677.8</v>
      </c>
      <c r="H288" s="59">
        <f t="shared" si="36"/>
        <v>0</v>
      </c>
      <c r="I288" s="60"/>
      <c r="J288" s="50">
        <f t="shared" si="35"/>
        <v>0</v>
      </c>
    </row>
    <row r="289" spans="2:10" hidden="1" x14ac:dyDescent="0.3">
      <c r="B289" s="56"/>
      <c r="C289" s="57" t="s">
        <v>36</v>
      </c>
      <c r="D289" s="28" t="s">
        <v>341</v>
      </c>
      <c r="E289" s="29" t="s">
        <v>29</v>
      </c>
      <c r="F289" s="47"/>
      <c r="G289" s="31">
        <v>6759.75</v>
      </c>
      <c r="H289" s="59">
        <f t="shared" si="36"/>
        <v>0</v>
      </c>
      <c r="I289" s="60"/>
      <c r="J289" s="50">
        <f t="shared" si="35"/>
        <v>0</v>
      </c>
    </row>
    <row r="290" spans="2:10" hidden="1" x14ac:dyDescent="0.3">
      <c r="B290" s="56"/>
      <c r="C290" s="57" t="s">
        <v>39</v>
      </c>
      <c r="D290" s="28" t="s">
        <v>342</v>
      </c>
      <c r="E290" s="29" t="s">
        <v>29</v>
      </c>
      <c r="F290" s="47"/>
      <c r="G290" s="31">
        <v>5259.86</v>
      </c>
      <c r="H290" s="59">
        <f t="shared" si="36"/>
        <v>0</v>
      </c>
      <c r="I290" s="60"/>
      <c r="J290" s="50">
        <f t="shared" si="35"/>
        <v>0</v>
      </c>
    </row>
    <row r="291" spans="2:10" hidden="1" x14ac:dyDescent="0.3">
      <c r="B291" s="56"/>
      <c r="C291" s="57" t="s">
        <v>41</v>
      </c>
      <c r="D291" s="28" t="s">
        <v>343</v>
      </c>
      <c r="E291" s="29" t="s">
        <v>29</v>
      </c>
      <c r="F291" s="47"/>
      <c r="G291" s="31">
        <v>4538</v>
      </c>
      <c r="H291" s="59">
        <f t="shared" si="36"/>
        <v>0</v>
      </c>
      <c r="I291" s="60"/>
      <c r="J291" s="50">
        <f t="shared" si="35"/>
        <v>0</v>
      </c>
    </row>
    <row r="292" spans="2:10" hidden="1" x14ac:dyDescent="0.3">
      <c r="B292" s="56"/>
      <c r="C292" s="57" t="s">
        <v>43</v>
      </c>
      <c r="D292" s="28" t="s">
        <v>344</v>
      </c>
      <c r="E292" s="29" t="s">
        <v>55</v>
      </c>
      <c r="F292" s="47"/>
      <c r="G292" s="31">
        <v>29090.39</v>
      </c>
      <c r="H292" s="59">
        <f t="shared" si="36"/>
        <v>0</v>
      </c>
      <c r="I292" s="60"/>
      <c r="J292" s="50">
        <f t="shared" si="35"/>
        <v>0</v>
      </c>
    </row>
    <row r="293" spans="2:10" ht="27" hidden="1" customHeight="1" x14ac:dyDescent="0.3">
      <c r="B293" s="56"/>
      <c r="C293" s="57" t="s">
        <v>45</v>
      </c>
      <c r="D293" s="28" t="s">
        <v>345</v>
      </c>
      <c r="E293" s="29" t="s">
        <v>55</v>
      </c>
      <c r="F293" s="47"/>
      <c r="G293" s="31">
        <v>77751.73</v>
      </c>
      <c r="H293" s="59">
        <f t="shared" si="36"/>
        <v>0</v>
      </c>
      <c r="I293" s="60"/>
      <c r="J293" s="50">
        <f t="shared" si="35"/>
        <v>0</v>
      </c>
    </row>
    <row r="294" spans="2:10" hidden="1" x14ac:dyDescent="0.3">
      <c r="B294" s="56"/>
      <c r="C294" s="57" t="s">
        <v>47</v>
      </c>
      <c r="D294" s="28" t="s">
        <v>346</v>
      </c>
      <c r="E294" s="29" t="s">
        <v>29</v>
      </c>
      <c r="F294" s="47"/>
      <c r="G294" s="31">
        <v>7981.27</v>
      </c>
      <c r="H294" s="59">
        <f t="shared" si="36"/>
        <v>0</v>
      </c>
      <c r="I294" s="60"/>
      <c r="J294" s="50">
        <f t="shared" si="35"/>
        <v>0</v>
      </c>
    </row>
    <row r="295" spans="2:10" hidden="1" x14ac:dyDescent="0.3">
      <c r="B295" s="56"/>
      <c r="C295" s="57" t="s">
        <v>49</v>
      </c>
      <c r="D295" s="28" t="s">
        <v>347</v>
      </c>
      <c r="E295" s="29" t="s">
        <v>29</v>
      </c>
      <c r="F295" s="47"/>
      <c r="G295" s="31">
        <v>8100.9</v>
      </c>
      <c r="H295" s="59">
        <f t="shared" si="36"/>
        <v>0</v>
      </c>
      <c r="I295" s="60"/>
      <c r="J295" s="50">
        <f t="shared" si="35"/>
        <v>0</v>
      </c>
    </row>
    <row r="296" spans="2:10" hidden="1" x14ac:dyDescent="0.3">
      <c r="B296" s="56"/>
      <c r="C296" s="57" t="s">
        <v>51</v>
      </c>
      <c r="D296" s="28" t="s">
        <v>348</v>
      </c>
      <c r="E296" s="29" t="s">
        <v>29</v>
      </c>
      <c r="F296" s="47"/>
      <c r="G296" s="31">
        <v>7440.8</v>
      </c>
      <c r="H296" s="59">
        <f t="shared" si="36"/>
        <v>0</v>
      </c>
      <c r="I296" s="60"/>
      <c r="J296" s="50">
        <f t="shared" si="35"/>
        <v>0</v>
      </c>
    </row>
    <row r="297" spans="2:10" hidden="1" x14ac:dyDescent="0.3">
      <c r="B297" s="56"/>
      <c r="C297" s="57" t="s">
        <v>53</v>
      </c>
      <c r="D297" s="28" t="s">
        <v>349</v>
      </c>
      <c r="E297" s="29" t="s">
        <v>29</v>
      </c>
      <c r="F297" s="47"/>
      <c r="G297" s="31">
        <v>6606.32</v>
      </c>
      <c r="H297" s="59">
        <f t="shared" si="36"/>
        <v>0</v>
      </c>
      <c r="I297" s="60"/>
      <c r="J297" s="50">
        <f t="shared" si="35"/>
        <v>0</v>
      </c>
    </row>
    <row r="298" spans="2:10" hidden="1" x14ac:dyDescent="0.3">
      <c r="B298" s="56"/>
      <c r="C298" s="57" t="s">
        <v>56</v>
      </c>
      <c r="D298" s="28" t="s">
        <v>350</v>
      </c>
      <c r="E298" s="29" t="s">
        <v>55</v>
      </c>
      <c r="F298" s="47"/>
      <c r="G298" s="31">
        <v>9886.42</v>
      </c>
      <c r="H298" s="59">
        <f t="shared" si="36"/>
        <v>0</v>
      </c>
      <c r="I298" s="60"/>
      <c r="J298" s="50">
        <f t="shared" si="35"/>
        <v>0</v>
      </c>
    </row>
    <row r="299" spans="2:10" hidden="1" x14ac:dyDescent="0.3">
      <c r="B299" s="56"/>
      <c r="C299" s="57" t="s">
        <v>58</v>
      </c>
      <c r="D299" s="28" t="s">
        <v>351</v>
      </c>
      <c r="E299" s="29" t="s">
        <v>55</v>
      </c>
      <c r="F299" s="47"/>
      <c r="G299" s="31">
        <v>11752.37</v>
      </c>
      <c r="H299" s="59">
        <f t="shared" si="36"/>
        <v>0</v>
      </c>
      <c r="I299" s="60"/>
      <c r="J299" s="50">
        <f t="shared" si="35"/>
        <v>0</v>
      </c>
    </row>
    <row r="300" spans="2:10" hidden="1" x14ac:dyDescent="0.3">
      <c r="B300" s="56"/>
      <c r="C300" s="57" t="s">
        <v>60</v>
      </c>
      <c r="D300" s="28" t="s">
        <v>352</v>
      </c>
      <c r="E300" s="29" t="s">
        <v>55</v>
      </c>
      <c r="F300" s="47"/>
      <c r="G300" s="31">
        <v>14347.34</v>
      </c>
      <c r="H300" s="59">
        <f t="shared" si="36"/>
        <v>0</v>
      </c>
      <c r="I300" s="60"/>
      <c r="J300" s="50">
        <f t="shared" si="35"/>
        <v>0</v>
      </c>
    </row>
    <row r="301" spans="2:10" hidden="1" x14ac:dyDescent="0.3">
      <c r="B301" s="56"/>
      <c r="C301" s="57" t="s">
        <v>62</v>
      </c>
      <c r="D301" s="28" t="s">
        <v>353</v>
      </c>
      <c r="E301" s="29" t="s">
        <v>55</v>
      </c>
      <c r="F301" s="47"/>
      <c r="G301" s="31">
        <v>39390.68</v>
      </c>
      <c r="H301" s="59">
        <f t="shared" si="36"/>
        <v>0</v>
      </c>
      <c r="I301" s="60"/>
      <c r="J301" s="50">
        <f t="shared" si="35"/>
        <v>0</v>
      </c>
    </row>
    <row r="302" spans="2:10" hidden="1" x14ac:dyDescent="0.3">
      <c r="B302" s="56"/>
      <c r="C302" s="57" t="s">
        <v>64</v>
      </c>
      <c r="D302" s="28" t="s">
        <v>354</v>
      </c>
      <c r="E302" s="29" t="s">
        <v>55</v>
      </c>
      <c r="F302" s="47"/>
      <c r="G302" s="31">
        <v>62393.71</v>
      </c>
      <c r="H302" s="59">
        <f t="shared" si="36"/>
        <v>0</v>
      </c>
      <c r="I302" s="60"/>
      <c r="J302" s="50">
        <f t="shared" si="35"/>
        <v>0</v>
      </c>
    </row>
    <row r="303" spans="2:10" hidden="1" x14ac:dyDescent="0.3">
      <c r="B303" s="56"/>
      <c r="C303" s="57"/>
      <c r="D303" s="28"/>
      <c r="E303" s="85"/>
      <c r="F303" s="47"/>
      <c r="G303" s="31"/>
      <c r="H303" s="59"/>
      <c r="I303" s="60"/>
      <c r="J303" s="50"/>
    </row>
    <row r="304" spans="2:10" hidden="1" x14ac:dyDescent="0.3">
      <c r="B304" s="56"/>
      <c r="C304" s="57"/>
      <c r="D304" s="28"/>
      <c r="E304" s="85"/>
      <c r="F304" s="47"/>
      <c r="G304" s="31"/>
      <c r="H304" s="59"/>
      <c r="I304" s="60"/>
      <c r="J304" s="50"/>
    </row>
    <row r="305" spans="2:12" ht="15" hidden="1" thickBot="1" x14ac:dyDescent="0.35">
      <c r="B305" s="95"/>
      <c r="C305" s="96"/>
      <c r="D305" s="97"/>
      <c r="E305" s="98"/>
      <c r="F305" s="76"/>
      <c r="G305" s="99"/>
      <c r="H305" s="118"/>
      <c r="I305" s="101"/>
      <c r="J305" s="102"/>
    </row>
    <row r="306" spans="2:12" ht="18.75" hidden="1" customHeight="1" thickBot="1" x14ac:dyDescent="0.35">
      <c r="B306" s="12" t="s">
        <v>47</v>
      </c>
      <c r="C306" s="13"/>
      <c r="D306" s="447" t="s">
        <v>355</v>
      </c>
      <c r="E306" s="448"/>
      <c r="F306" s="448"/>
      <c r="G306" s="448"/>
      <c r="H306" s="449"/>
      <c r="I306" s="14">
        <f>SUM(H308:H323)</f>
        <v>0</v>
      </c>
      <c r="J306" s="15">
        <f>I306/$I$1025</f>
        <v>0</v>
      </c>
      <c r="K306" s="36" t="s">
        <v>20</v>
      </c>
    </row>
    <row r="307" spans="2:12" hidden="1" x14ac:dyDescent="0.3">
      <c r="B307" s="67" t="s">
        <v>356</v>
      </c>
      <c r="C307" s="86"/>
      <c r="D307" s="469" t="s">
        <v>357</v>
      </c>
      <c r="E307" s="470"/>
      <c r="F307" s="470"/>
      <c r="G307" s="471"/>
      <c r="H307" s="82"/>
      <c r="I307" s="83"/>
      <c r="J307" s="84"/>
      <c r="K307" s="456" t="s">
        <v>358</v>
      </c>
      <c r="L307" s="445"/>
    </row>
    <row r="308" spans="2:12" hidden="1" x14ac:dyDescent="0.3">
      <c r="B308" s="67"/>
      <c r="C308" s="57" t="s">
        <v>18</v>
      </c>
      <c r="D308" s="28" t="s">
        <v>359</v>
      </c>
      <c r="E308" s="29" t="s">
        <v>23</v>
      </c>
      <c r="F308" s="47"/>
      <c r="G308" s="31">
        <v>2995.7</v>
      </c>
      <c r="H308" s="59">
        <f t="shared" ref="H308:H309" si="37">F308*G308</f>
        <v>0</v>
      </c>
      <c r="I308" s="60"/>
      <c r="J308" s="50">
        <f>H308/$I$1025</f>
        <v>0</v>
      </c>
    </row>
    <row r="309" spans="2:12" hidden="1" x14ac:dyDescent="0.3">
      <c r="B309" s="67"/>
      <c r="C309" s="57" t="s">
        <v>32</v>
      </c>
      <c r="D309" s="28" t="s">
        <v>360</v>
      </c>
      <c r="E309" s="29" t="s">
        <v>23</v>
      </c>
      <c r="F309" s="47"/>
      <c r="G309" s="31">
        <v>3171.55</v>
      </c>
      <c r="H309" s="59">
        <f t="shared" si="37"/>
        <v>0</v>
      </c>
      <c r="I309" s="60"/>
      <c r="J309" s="50">
        <f>H309/$I$1025</f>
        <v>0</v>
      </c>
    </row>
    <row r="310" spans="2:12" hidden="1" x14ac:dyDescent="0.3">
      <c r="B310" s="67"/>
      <c r="C310" s="57"/>
      <c r="D310" s="28"/>
      <c r="E310" s="85"/>
      <c r="F310" s="47"/>
      <c r="G310" s="31"/>
      <c r="H310" s="59"/>
      <c r="I310" s="60"/>
      <c r="J310" s="50"/>
    </row>
    <row r="311" spans="2:12" hidden="1" x14ac:dyDescent="0.3">
      <c r="B311" s="67" t="s">
        <v>361</v>
      </c>
      <c r="C311" s="86"/>
      <c r="D311" s="469" t="s">
        <v>362</v>
      </c>
      <c r="E311" s="470"/>
      <c r="F311" s="470"/>
      <c r="G311" s="471"/>
      <c r="H311" s="69"/>
      <c r="I311" s="70"/>
      <c r="J311" s="71"/>
      <c r="K311" s="456" t="s">
        <v>363</v>
      </c>
      <c r="L311" s="445"/>
    </row>
    <row r="312" spans="2:12" hidden="1" x14ac:dyDescent="0.3">
      <c r="B312" s="56"/>
      <c r="C312" s="57" t="s">
        <v>18</v>
      </c>
      <c r="D312" s="62" t="s">
        <v>364</v>
      </c>
      <c r="E312" s="29" t="s">
        <v>23</v>
      </c>
      <c r="F312" s="47"/>
      <c r="G312" s="31">
        <v>6573.92</v>
      </c>
      <c r="H312" s="59">
        <f>F312*G312</f>
        <v>0</v>
      </c>
      <c r="I312" s="60"/>
      <c r="J312" s="50">
        <f t="shared" ref="J312:J321" si="38">H312/$I$1025</f>
        <v>0</v>
      </c>
    </row>
    <row r="313" spans="2:12" hidden="1" x14ac:dyDescent="0.3">
      <c r="B313" s="132"/>
      <c r="C313" s="57" t="s">
        <v>32</v>
      </c>
      <c r="D313" s="62" t="s">
        <v>365</v>
      </c>
      <c r="E313" s="29" t="s">
        <v>23</v>
      </c>
      <c r="F313" s="47"/>
      <c r="G313" s="31">
        <v>6656.54</v>
      </c>
      <c r="H313" s="59">
        <f t="shared" ref="H313:H321" si="39">F313*G313</f>
        <v>0</v>
      </c>
      <c r="I313" s="60"/>
      <c r="J313" s="50">
        <f t="shared" si="38"/>
        <v>0</v>
      </c>
    </row>
    <row r="314" spans="2:12" hidden="1" x14ac:dyDescent="0.3">
      <c r="B314" s="132"/>
      <c r="C314" s="57" t="s">
        <v>34</v>
      </c>
      <c r="D314" s="62" t="s">
        <v>366</v>
      </c>
      <c r="E314" s="29" t="s">
        <v>23</v>
      </c>
      <c r="F314" s="47"/>
      <c r="G314" s="31">
        <v>13009.92</v>
      </c>
      <c r="H314" s="59">
        <f t="shared" si="39"/>
        <v>0</v>
      </c>
      <c r="I314" s="60"/>
      <c r="J314" s="50">
        <f t="shared" si="38"/>
        <v>0</v>
      </c>
    </row>
    <row r="315" spans="2:12" ht="26.25" hidden="1" customHeight="1" x14ac:dyDescent="0.3">
      <c r="B315" s="132"/>
      <c r="C315" s="57" t="s">
        <v>36</v>
      </c>
      <c r="D315" s="62" t="s">
        <v>367</v>
      </c>
      <c r="E315" s="29" t="s">
        <v>23</v>
      </c>
      <c r="F315" s="47"/>
      <c r="G315" s="31">
        <v>5194.92</v>
      </c>
      <c r="H315" s="59">
        <f t="shared" si="39"/>
        <v>0</v>
      </c>
      <c r="I315" s="60"/>
      <c r="J315" s="50">
        <f t="shared" si="38"/>
        <v>0</v>
      </c>
    </row>
    <row r="316" spans="2:12" hidden="1" x14ac:dyDescent="0.3">
      <c r="B316" s="132"/>
      <c r="C316" s="57" t="s">
        <v>39</v>
      </c>
      <c r="D316" s="62" t="s">
        <v>368</v>
      </c>
      <c r="E316" s="29" t="s">
        <v>23</v>
      </c>
      <c r="F316" s="47"/>
      <c r="G316" s="31">
        <v>5136.46</v>
      </c>
      <c r="H316" s="59">
        <f t="shared" si="39"/>
        <v>0</v>
      </c>
      <c r="I316" s="60"/>
      <c r="J316" s="50">
        <f t="shared" si="38"/>
        <v>0</v>
      </c>
    </row>
    <row r="317" spans="2:12" ht="26.25" hidden="1" customHeight="1" x14ac:dyDescent="0.3">
      <c r="B317" s="132"/>
      <c r="C317" s="57" t="s">
        <v>41</v>
      </c>
      <c r="D317" s="62" t="s">
        <v>369</v>
      </c>
      <c r="E317" s="29" t="s">
        <v>23</v>
      </c>
      <c r="F317" s="47"/>
      <c r="G317" s="31">
        <v>5399.04</v>
      </c>
      <c r="H317" s="59">
        <f t="shared" si="39"/>
        <v>0</v>
      </c>
      <c r="I317" s="60"/>
      <c r="J317" s="50">
        <f t="shared" si="38"/>
        <v>0</v>
      </c>
    </row>
    <row r="318" spans="2:12" hidden="1" x14ac:dyDescent="0.3">
      <c r="B318" s="132"/>
      <c r="C318" s="57" t="s">
        <v>43</v>
      </c>
      <c r="D318" s="62" t="s">
        <v>370</v>
      </c>
      <c r="E318" s="29" t="s">
        <v>23</v>
      </c>
      <c r="F318" s="47"/>
      <c r="G318" s="31">
        <v>13262.02</v>
      </c>
      <c r="H318" s="59">
        <f t="shared" si="39"/>
        <v>0</v>
      </c>
      <c r="I318" s="60"/>
      <c r="J318" s="50">
        <f t="shared" si="38"/>
        <v>0</v>
      </c>
    </row>
    <row r="319" spans="2:12" ht="24" hidden="1" customHeight="1" x14ac:dyDescent="0.3">
      <c r="B319" s="132"/>
      <c r="C319" s="57" t="s">
        <v>45</v>
      </c>
      <c r="D319" s="62" t="s">
        <v>371</v>
      </c>
      <c r="E319" s="29" t="s">
        <v>23</v>
      </c>
      <c r="F319" s="47"/>
      <c r="G319" s="31">
        <v>11939.27</v>
      </c>
      <c r="H319" s="59">
        <f t="shared" si="39"/>
        <v>0</v>
      </c>
      <c r="I319" s="60"/>
      <c r="J319" s="50">
        <f t="shared" si="38"/>
        <v>0</v>
      </c>
    </row>
    <row r="320" spans="2:12" hidden="1" x14ac:dyDescent="0.3">
      <c r="B320" s="132"/>
      <c r="C320" s="57" t="s">
        <v>47</v>
      </c>
      <c r="D320" s="62" t="s">
        <v>372</v>
      </c>
      <c r="E320" s="29" t="s">
        <v>23</v>
      </c>
      <c r="F320" s="47"/>
      <c r="G320" s="31">
        <v>4429.1099999999997</v>
      </c>
      <c r="H320" s="59">
        <f t="shared" si="39"/>
        <v>0</v>
      </c>
      <c r="I320" s="60"/>
      <c r="J320" s="50">
        <f t="shared" si="38"/>
        <v>0</v>
      </c>
    </row>
    <row r="321" spans="2:12" hidden="1" x14ac:dyDescent="0.3">
      <c r="B321" s="132"/>
      <c r="C321" s="57" t="s">
        <v>49</v>
      </c>
      <c r="D321" s="62" t="s">
        <v>373</v>
      </c>
      <c r="E321" s="29" t="s">
        <v>23</v>
      </c>
      <c r="F321" s="47"/>
      <c r="G321" s="31">
        <v>3567.44</v>
      </c>
      <c r="H321" s="59">
        <f t="shared" si="39"/>
        <v>0</v>
      </c>
      <c r="I321" s="60"/>
      <c r="J321" s="50">
        <f t="shared" si="38"/>
        <v>0</v>
      </c>
    </row>
    <row r="322" spans="2:12" hidden="1" x14ac:dyDescent="0.3">
      <c r="B322" s="132"/>
      <c r="C322" s="57"/>
      <c r="D322" s="62"/>
      <c r="E322" s="29"/>
      <c r="F322" s="47"/>
      <c r="G322" s="31"/>
      <c r="H322" s="59"/>
      <c r="I322" s="60"/>
      <c r="J322" s="50"/>
    </row>
    <row r="323" spans="2:12" hidden="1" x14ac:dyDescent="0.3">
      <c r="B323" s="132"/>
      <c r="C323" s="57"/>
      <c r="D323" s="62"/>
      <c r="E323" s="85"/>
      <c r="F323" s="47"/>
      <c r="G323" s="31"/>
      <c r="H323" s="59"/>
      <c r="I323" s="60"/>
      <c r="J323" s="50"/>
    </row>
    <row r="324" spans="2:12" ht="15" hidden="1" thickBot="1" x14ac:dyDescent="0.35">
      <c r="B324" s="95"/>
      <c r="C324" s="96"/>
      <c r="D324" s="97"/>
      <c r="E324" s="98"/>
      <c r="F324" s="76"/>
      <c r="G324" s="99"/>
      <c r="H324" s="118"/>
      <c r="I324" s="101"/>
      <c r="J324" s="102"/>
    </row>
    <row r="325" spans="2:12" ht="16.2" hidden="1" thickBot="1" x14ac:dyDescent="0.35">
      <c r="B325" s="12" t="s">
        <v>49</v>
      </c>
      <c r="C325" s="13"/>
      <c r="D325" s="447" t="s">
        <v>374</v>
      </c>
      <c r="E325" s="448"/>
      <c r="F325" s="448"/>
      <c r="G325" s="448"/>
      <c r="H325" s="449"/>
      <c r="I325" s="14">
        <f>SUM(H327:H447)</f>
        <v>0</v>
      </c>
      <c r="J325" s="15">
        <f>I325/$I$1025</f>
        <v>0</v>
      </c>
      <c r="K325" s="36" t="s">
        <v>20</v>
      </c>
    </row>
    <row r="326" spans="2:12" hidden="1" x14ac:dyDescent="0.3">
      <c r="B326" s="67" t="s">
        <v>375</v>
      </c>
      <c r="C326" s="86"/>
      <c r="D326" s="469" t="s">
        <v>376</v>
      </c>
      <c r="E326" s="470"/>
      <c r="F326" s="470"/>
      <c r="G326" s="471"/>
      <c r="H326" s="82"/>
      <c r="I326" s="83"/>
      <c r="J326" s="84"/>
      <c r="K326" s="456" t="s">
        <v>377</v>
      </c>
      <c r="L326" s="445"/>
    </row>
    <row r="327" spans="2:12" hidden="1" x14ac:dyDescent="0.3">
      <c r="B327" s="133"/>
      <c r="C327" s="134" t="s">
        <v>18</v>
      </c>
      <c r="D327" s="135" t="s">
        <v>378</v>
      </c>
      <c r="E327" s="136" t="s">
        <v>23</v>
      </c>
      <c r="F327" s="47"/>
      <c r="G327" s="31">
        <v>11754.64</v>
      </c>
      <c r="H327" s="59">
        <f t="shared" ref="H327:H332" si="40">F327*G327</f>
        <v>0</v>
      </c>
      <c r="I327" s="60"/>
      <c r="J327" s="50">
        <f t="shared" ref="J327:J332" si="41">H327/$I$1025</f>
        <v>0</v>
      </c>
    </row>
    <row r="328" spans="2:12" ht="28.5" hidden="1" customHeight="1" x14ac:dyDescent="0.3">
      <c r="B328" s="133"/>
      <c r="C328" s="134" t="s">
        <v>32</v>
      </c>
      <c r="D328" s="135" t="s">
        <v>379</v>
      </c>
      <c r="E328" s="136" t="s">
        <v>23</v>
      </c>
      <c r="F328" s="47"/>
      <c r="G328" s="31">
        <v>10657.29</v>
      </c>
      <c r="H328" s="59">
        <f t="shared" si="40"/>
        <v>0</v>
      </c>
      <c r="I328" s="60"/>
      <c r="J328" s="50">
        <f t="shared" si="41"/>
        <v>0</v>
      </c>
    </row>
    <row r="329" spans="2:12" ht="27" hidden="1" customHeight="1" x14ac:dyDescent="0.3">
      <c r="B329" s="133"/>
      <c r="C329" s="134" t="s">
        <v>34</v>
      </c>
      <c r="D329" s="135" t="s">
        <v>380</v>
      </c>
      <c r="E329" s="136" t="s">
        <v>23</v>
      </c>
      <c r="F329" s="47"/>
      <c r="G329" s="31">
        <v>20803.8</v>
      </c>
      <c r="H329" s="59">
        <f t="shared" si="40"/>
        <v>0</v>
      </c>
      <c r="I329" s="60"/>
      <c r="J329" s="50">
        <f t="shared" si="41"/>
        <v>0</v>
      </c>
    </row>
    <row r="330" spans="2:12" ht="26.25" hidden="1" customHeight="1" x14ac:dyDescent="0.3">
      <c r="B330" s="133"/>
      <c r="C330" s="134" t="s">
        <v>36</v>
      </c>
      <c r="D330" s="135" t="s">
        <v>381</v>
      </c>
      <c r="E330" s="136" t="s">
        <v>23</v>
      </c>
      <c r="F330" s="47"/>
      <c r="G330" s="31">
        <v>28649.69</v>
      </c>
      <c r="H330" s="59">
        <f t="shared" si="40"/>
        <v>0</v>
      </c>
      <c r="I330" s="60"/>
      <c r="J330" s="50">
        <f t="shared" si="41"/>
        <v>0</v>
      </c>
    </row>
    <row r="331" spans="2:12" ht="26.25" hidden="1" customHeight="1" x14ac:dyDescent="0.3">
      <c r="B331" s="133"/>
      <c r="C331" s="134" t="s">
        <v>39</v>
      </c>
      <c r="D331" s="135" t="s">
        <v>382</v>
      </c>
      <c r="E331" s="136" t="s">
        <v>23</v>
      </c>
      <c r="F331" s="47"/>
      <c r="G331" s="31">
        <v>27175.57</v>
      </c>
      <c r="H331" s="59">
        <f t="shared" si="40"/>
        <v>0</v>
      </c>
      <c r="I331" s="60"/>
      <c r="J331" s="50">
        <f t="shared" si="41"/>
        <v>0</v>
      </c>
    </row>
    <row r="332" spans="2:12" ht="27" hidden="1" customHeight="1" x14ac:dyDescent="0.3">
      <c r="B332" s="133"/>
      <c r="C332" s="134" t="s">
        <v>41</v>
      </c>
      <c r="D332" s="135" t="s">
        <v>383</v>
      </c>
      <c r="E332" s="136" t="s">
        <v>23</v>
      </c>
      <c r="F332" s="47"/>
      <c r="G332" s="31">
        <v>23011.05</v>
      </c>
      <c r="H332" s="59">
        <f t="shared" si="40"/>
        <v>0</v>
      </c>
      <c r="I332" s="60"/>
      <c r="J332" s="50">
        <f t="shared" si="41"/>
        <v>0</v>
      </c>
    </row>
    <row r="333" spans="2:12" hidden="1" x14ac:dyDescent="0.3">
      <c r="B333" s="133"/>
      <c r="C333" s="134"/>
      <c r="D333" s="135"/>
      <c r="E333" s="136"/>
      <c r="F333" s="47"/>
      <c r="G333" s="137"/>
      <c r="H333" s="59"/>
      <c r="I333" s="60"/>
      <c r="J333" s="50"/>
    </row>
    <row r="334" spans="2:12" hidden="1" x14ac:dyDescent="0.3">
      <c r="B334" s="133"/>
      <c r="C334" s="134"/>
      <c r="D334" s="138" t="s">
        <v>384</v>
      </c>
      <c r="E334" s="136"/>
      <c r="F334" s="47"/>
      <c r="G334" s="137"/>
      <c r="H334" s="59"/>
      <c r="I334" s="60"/>
      <c r="J334" s="50"/>
    </row>
    <row r="335" spans="2:12" hidden="1" x14ac:dyDescent="0.3">
      <c r="B335" s="133"/>
      <c r="C335" s="134" t="s">
        <v>43</v>
      </c>
      <c r="D335" s="135" t="s">
        <v>385</v>
      </c>
      <c r="E335" s="136" t="s">
        <v>23</v>
      </c>
      <c r="F335" s="47"/>
      <c r="G335" s="31">
        <v>34714.61</v>
      </c>
      <c r="H335" s="59">
        <f t="shared" ref="H335:H338" si="42">F335*G335</f>
        <v>0</v>
      </c>
      <c r="I335" s="60"/>
      <c r="J335" s="50">
        <f>H335/$I$1025</f>
        <v>0</v>
      </c>
    </row>
    <row r="336" spans="2:12" hidden="1" x14ac:dyDescent="0.3">
      <c r="B336" s="133"/>
      <c r="C336" s="134" t="s">
        <v>45</v>
      </c>
      <c r="D336" s="135" t="s">
        <v>386</v>
      </c>
      <c r="E336" s="136" t="s">
        <v>23</v>
      </c>
      <c r="F336" s="47"/>
      <c r="G336" s="31">
        <v>38398.660000000003</v>
      </c>
      <c r="H336" s="59">
        <f t="shared" si="42"/>
        <v>0</v>
      </c>
      <c r="I336" s="60"/>
      <c r="J336" s="50">
        <f>H336/$I$1025</f>
        <v>0</v>
      </c>
    </row>
    <row r="337" spans="2:10" hidden="1" x14ac:dyDescent="0.3">
      <c r="B337" s="133"/>
      <c r="C337" s="134" t="s">
        <v>47</v>
      </c>
      <c r="D337" s="135" t="s">
        <v>387</v>
      </c>
      <c r="E337" s="136" t="s">
        <v>23</v>
      </c>
      <c r="F337" s="47"/>
      <c r="G337" s="31">
        <v>43811.77</v>
      </c>
      <c r="H337" s="59">
        <f t="shared" si="42"/>
        <v>0</v>
      </c>
      <c r="I337" s="60"/>
      <c r="J337" s="50">
        <f>H337/$I$1025</f>
        <v>0</v>
      </c>
    </row>
    <row r="338" spans="2:10" hidden="1" x14ac:dyDescent="0.3">
      <c r="B338" s="133"/>
      <c r="C338" s="134" t="s">
        <v>49</v>
      </c>
      <c r="D338" s="135" t="s">
        <v>388</v>
      </c>
      <c r="E338" s="136" t="s">
        <v>23</v>
      </c>
      <c r="F338" s="47"/>
      <c r="G338" s="31">
        <v>45456.68</v>
      </c>
      <c r="H338" s="59">
        <f t="shared" si="42"/>
        <v>0</v>
      </c>
      <c r="I338" s="60"/>
      <c r="J338" s="50">
        <f>H338/$I$1025</f>
        <v>0</v>
      </c>
    </row>
    <row r="339" spans="2:10" hidden="1" x14ac:dyDescent="0.3">
      <c r="B339" s="133"/>
      <c r="C339" s="134"/>
      <c r="D339" s="135"/>
      <c r="E339" s="136"/>
      <c r="F339" s="47"/>
      <c r="G339" s="137"/>
      <c r="H339" s="59"/>
      <c r="I339" s="60"/>
      <c r="J339" s="50"/>
    </row>
    <row r="340" spans="2:10" hidden="1" x14ac:dyDescent="0.3">
      <c r="B340" s="133"/>
      <c r="C340" s="134"/>
      <c r="D340" s="139" t="s">
        <v>389</v>
      </c>
      <c r="E340" s="136"/>
      <c r="F340" s="47"/>
      <c r="G340" s="137"/>
      <c r="H340" s="59"/>
      <c r="I340" s="60"/>
      <c r="J340" s="50"/>
    </row>
    <row r="341" spans="2:10" hidden="1" x14ac:dyDescent="0.3">
      <c r="B341" s="133"/>
      <c r="C341" s="134" t="s">
        <v>51</v>
      </c>
      <c r="D341" s="135" t="s">
        <v>390</v>
      </c>
      <c r="E341" s="136" t="s">
        <v>23</v>
      </c>
      <c r="F341" s="47"/>
      <c r="G341" s="31">
        <v>38264.19</v>
      </c>
      <c r="H341" s="59">
        <f t="shared" ref="H341:H346" si="43">F341*G341</f>
        <v>0</v>
      </c>
      <c r="I341" s="60"/>
      <c r="J341" s="50">
        <f t="shared" ref="J341:J346" si="44">H341/$I$1025</f>
        <v>0</v>
      </c>
    </row>
    <row r="342" spans="2:10" hidden="1" x14ac:dyDescent="0.3">
      <c r="B342" s="133"/>
      <c r="C342" s="134" t="s">
        <v>53</v>
      </c>
      <c r="D342" s="135" t="s">
        <v>391</v>
      </c>
      <c r="E342" s="136" t="s">
        <v>23</v>
      </c>
      <c r="F342" s="47"/>
      <c r="G342" s="31">
        <v>28183.25</v>
      </c>
      <c r="H342" s="59">
        <f t="shared" si="43"/>
        <v>0</v>
      </c>
      <c r="I342" s="60"/>
      <c r="J342" s="50">
        <f t="shared" si="44"/>
        <v>0</v>
      </c>
    </row>
    <row r="343" spans="2:10" hidden="1" x14ac:dyDescent="0.3">
      <c r="B343" s="133"/>
      <c r="C343" s="134" t="s">
        <v>56</v>
      </c>
      <c r="D343" s="135" t="s">
        <v>392</v>
      </c>
      <c r="E343" s="136" t="s">
        <v>23</v>
      </c>
      <c r="F343" s="47"/>
      <c r="G343" s="31">
        <v>56727.31</v>
      </c>
      <c r="H343" s="59">
        <f t="shared" si="43"/>
        <v>0</v>
      </c>
      <c r="I343" s="60"/>
      <c r="J343" s="50">
        <f t="shared" si="44"/>
        <v>0</v>
      </c>
    </row>
    <row r="344" spans="2:10" hidden="1" x14ac:dyDescent="0.3">
      <c r="B344" s="133"/>
      <c r="C344" s="134" t="s">
        <v>58</v>
      </c>
      <c r="D344" s="135" t="s">
        <v>393</v>
      </c>
      <c r="E344" s="136" t="s">
        <v>23</v>
      </c>
      <c r="F344" s="47"/>
      <c r="G344" s="31">
        <v>53832.18</v>
      </c>
      <c r="H344" s="59">
        <f t="shared" si="43"/>
        <v>0</v>
      </c>
      <c r="I344" s="60"/>
      <c r="J344" s="50">
        <f t="shared" si="44"/>
        <v>0</v>
      </c>
    </row>
    <row r="345" spans="2:10" hidden="1" x14ac:dyDescent="0.3">
      <c r="B345" s="133"/>
      <c r="C345" s="134" t="s">
        <v>60</v>
      </c>
      <c r="D345" s="135" t="s">
        <v>394</v>
      </c>
      <c r="E345" s="136" t="s">
        <v>23</v>
      </c>
      <c r="F345" s="47"/>
      <c r="G345" s="31">
        <v>47355.27</v>
      </c>
      <c r="H345" s="59">
        <f t="shared" si="43"/>
        <v>0</v>
      </c>
      <c r="I345" s="60"/>
      <c r="J345" s="50">
        <f t="shared" si="44"/>
        <v>0</v>
      </c>
    </row>
    <row r="346" spans="2:10" hidden="1" x14ac:dyDescent="0.3">
      <c r="B346" s="133"/>
      <c r="C346" s="134" t="s">
        <v>62</v>
      </c>
      <c r="D346" s="135" t="s">
        <v>395</v>
      </c>
      <c r="E346" s="136" t="s">
        <v>23</v>
      </c>
      <c r="F346" s="47"/>
      <c r="G346" s="31">
        <v>25978.32</v>
      </c>
      <c r="H346" s="59">
        <f t="shared" si="43"/>
        <v>0</v>
      </c>
      <c r="I346" s="60"/>
      <c r="J346" s="50">
        <f t="shared" si="44"/>
        <v>0</v>
      </c>
    </row>
    <row r="347" spans="2:10" hidden="1" x14ac:dyDescent="0.3">
      <c r="B347" s="133"/>
      <c r="C347" s="134"/>
      <c r="D347" s="135"/>
      <c r="E347" s="136"/>
      <c r="F347" s="47"/>
      <c r="G347" s="31"/>
      <c r="H347" s="59"/>
      <c r="I347" s="60"/>
      <c r="J347" s="50"/>
    </row>
    <row r="348" spans="2:10" hidden="1" x14ac:dyDescent="0.3">
      <c r="B348" s="133"/>
      <c r="C348" s="134"/>
      <c r="D348" s="139" t="s">
        <v>396</v>
      </c>
      <c r="E348" s="136"/>
      <c r="F348" s="47"/>
      <c r="G348" s="31"/>
      <c r="H348" s="59"/>
      <c r="I348" s="60"/>
      <c r="J348" s="50"/>
    </row>
    <row r="349" spans="2:10" hidden="1" x14ac:dyDescent="0.3">
      <c r="B349" s="133"/>
      <c r="C349" s="134" t="s">
        <v>64</v>
      </c>
      <c r="D349" s="135" t="s">
        <v>397</v>
      </c>
      <c r="E349" s="136" t="s">
        <v>23</v>
      </c>
      <c r="F349" s="47"/>
      <c r="G349" s="31">
        <v>19602.939999999999</v>
      </c>
      <c r="H349" s="59">
        <f t="shared" ref="H349:H354" si="45">F349*G349</f>
        <v>0</v>
      </c>
      <c r="I349" s="60"/>
      <c r="J349" s="50">
        <f t="shared" ref="J349:J354" si="46">H349/$I$1025</f>
        <v>0</v>
      </c>
    </row>
    <row r="350" spans="2:10" hidden="1" x14ac:dyDescent="0.3">
      <c r="B350" s="133"/>
      <c r="C350" s="134" t="s">
        <v>66</v>
      </c>
      <c r="D350" s="135" t="s">
        <v>398</v>
      </c>
      <c r="E350" s="136" t="s">
        <v>23</v>
      </c>
      <c r="F350" s="47"/>
      <c r="G350" s="31">
        <v>17405.68</v>
      </c>
      <c r="H350" s="59">
        <f t="shared" si="45"/>
        <v>0</v>
      </c>
      <c r="I350" s="60"/>
      <c r="J350" s="50">
        <f t="shared" si="46"/>
        <v>0</v>
      </c>
    </row>
    <row r="351" spans="2:10" hidden="1" x14ac:dyDescent="0.3">
      <c r="B351" s="133"/>
      <c r="C351" s="134" t="s">
        <v>68</v>
      </c>
      <c r="D351" s="135" t="s">
        <v>399</v>
      </c>
      <c r="E351" s="136" t="s">
        <v>23</v>
      </c>
      <c r="F351" s="47"/>
      <c r="G351" s="31">
        <v>28782.16</v>
      </c>
      <c r="H351" s="59">
        <f t="shared" si="45"/>
        <v>0</v>
      </c>
      <c r="I351" s="60"/>
      <c r="J351" s="50">
        <f t="shared" si="46"/>
        <v>0</v>
      </c>
    </row>
    <row r="352" spans="2:10" hidden="1" x14ac:dyDescent="0.3">
      <c r="B352" s="133"/>
      <c r="C352" s="134" t="s">
        <v>70</v>
      </c>
      <c r="D352" s="135" t="s">
        <v>400</v>
      </c>
      <c r="E352" s="136" t="s">
        <v>23</v>
      </c>
      <c r="F352" s="47"/>
      <c r="G352" s="31">
        <v>42251.96</v>
      </c>
      <c r="H352" s="59">
        <f t="shared" si="45"/>
        <v>0</v>
      </c>
      <c r="I352" s="60"/>
      <c r="J352" s="50">
        <f t="shared" si="46"/>
        <v>0</v>
      </c>
    </row>
    <row r="353" spans="2:12" hidden="1" x14ac:dyDescent="0.3">
      <c r="B353" s="133"/>
      <c r="C353" s="134" t="s">
        <v>72</v>
      </c>
      <c r="D353" s="135" t="s">
        <v>401</v>
      </c>
      <c r="E353" s="136" t="s">
        <v>23</v>
      </c>
      <c r="F353" s="47"/>
      <c r="G353" s="31">
        <v>39128.36</v>
      </c>
      <c r="H353" s="59">
        <f t="shared" si="45"/>
        <v>0</v>
      </c>
      <c r="I353" s="60"/>
      <c r="J353" s="50">
        <f t="shared" si="46"/>
        <v>0</v>
      </c>
    </row>
    <row r="354" spans="2:12" hidden="1" x14ac:dyDescent="0.3">
      <c r="B354" s="133"/>
      <c r="C354" s="134" t="s">
        <v>74</v>
      </c>
      <c r="D354" s="135" t="s">
        <v>402</v>
      </c>
      <c r="E354" s="136" t="s">
        <v>23</v>
      </c>
      <c r="F354" s="47"/>
      <c r="G354" s="31">
        <v>22970.54</v>
      </c>
      <c r="H354" s="59">
        <f t="shared" si="45"/>
        <v>0</v>
      </c>
      <c r="I354" s="60"/>
      <c r="J354" s="50">
        <f t="shared" si="46"/>
        <v>0</v>
      </c>
    </row>
    <row r="355" spans="2:12" hidden="1" x14ac:dyDescent="0.3">
      <c r="B355" s="133"/>
      <c r="C355" s="134"/>
      <c r="D355" s="135"/>
      <c r="E355" s="140"/>
      <c r="F355" s="47"/>
      <c r="G355" s="137"/>
      <c r="H355" s="59"/>
      <c r="I355" s="60"/>
      <c r="J355" s="50"/>
    </row>
    <row r="356" spans="2:12" hidden="1" x14ac:dyDescent="0.3">
      <c r="B356" s="133"/>
      <c r="C356" s="134"/>
      <c r="D356" s="135"/>
      <c r="E356" s="140"/>
      <c r="F356" s="47"/>
      <c r="G356" s="137"/>
      <c r="H356" s="59"/>
      <c r="I356" s="60"/>
      <c r="J356" s="50"/>
    </row>
    <row r="357" spans="2:12" hidden="1" x14ac:dyDescent="0.3">
      <c r="B357" s="67" t="s">
        <v>403</v>
      </c>
      <c r="C357" s="141"/>
      <c r="D357" s="469" t="s">
        <v>404</v>
      </c>
      <c r="E357" s="470"/>
      <c r="F357" s="470"/>
      <c r="G357" s="471"/>
      <c r="H357" s="69"/>
      <c r="I357" s="70"/>
      <c r="J357" s="71"/>
      <c r="K357" s="456" t="s">
        <v>405</v>
      </c>
      <c r="L357" s="445"/>
    </row>
    <row r="358" spans="2:12" hidden="1" x14ac:dyDescent="0.3">
      <c r="B358" s="56"/>
      <c r="C358" s="57"/>
      <c r="D358" s="142" t="s">
        <v>406</v>
      </c>
      <c r="E358" s="85"/>
      <c r="F358" s="143"/>
      <c r="G358" s="31"/>
      <c r="H358" s="59"/>
      <c r="I358" s="60"/>
      <c r="J358" s="50"/>
    </row>
    <row r="359" spans="2:12" hidden="1" x14ac:dyDescent="0.3">
      <c r="B359" s="56"/>
      <c r="C359" s="57" t="s">
        <v>18</v>
      </c>
      <c r="D359" s="45" t="s">
        <v>407</v>
      </c>
      <c r="E359" s="29" t="s">
        <v>23</v>
      </c>
      <c r="F359" s="143"/>
      <c r="G359" s="31">
        <v>42070.99</v>
      </c>
      <c r="H359" s="59">
        <f t="shared" ref="H359:H362" si="47">F359*G359</f>
        <v>0</v>
      </c>
      <c r="I359" s="60"/>
      <c r="J359" s="50">
        <f>H359/$I$1025</f>
        <v>0</v>
      </c>
    </row>
    <row r="360" spans="2:12" hidden="1" x14ac:dyDescent="0.3">
      <c r="B360" s="56"/>
      <c r="C360" s="57" t="s">
        <v>32</v>
      </c>
      <c r="D360" s="45" t="s">
        <v>408</v>
      </c>
      <c r="E360" s="29" t="s">
        <v>23</v>
      </c>
      <c r="F360" s="143"/>
      <c r="G360" s="31">
        <v>38695.4</v>
      </c>
      <c r="H360" s="59">
        <f t="shared" si="47"/>
        <v>0</v>
      </c>
      <c r="I360" s="60"/>
      <c r="J360" s="50">
        <f>H360/$I$1025</f>
        <v>0</v>
      </c>
    </row>
    <row r="361" spans="2:12" hidden="1" x14ac:dyDescent="0.3">
      <c r="B361" s="56"/>
      <c r="C361" s="57" t="s">
        <v>34</v>
      </c>
      <c r="D361" s="45" t="s">
        <v>409</v>
      </c>
      <c r="E361" s="29" t="s">
        <v>23</v>
      </c>
      <c r="F361" s="143"/>
      <c r="G361" s="31">
        <v>48160.52</v>
      </c>
      <c r="H361" s="59">
        <f t="shared" si="47"/>
        <v>0</v>
      </c>
      <c r="I361" s="60"/>
      <c r="J361" s="50">
        <f>H361/$I$1025</f>
        <v>0</v>
      </c>
    </row>
    <row r="362" spans="2:12" hidden="1" x14ac:dyDescent="0.3">
      <c r="B362" s="56"/>
      <c r="C362" s="57" t="s">
        <v>36</v>
      </c>
      <c r="D362" s="45" t="s">
        <v>410</v>
      </c>
      <c r="E362" s="29" t="s">
        <v>23</v>
      </c>
      <c r="F362" s="143"/>
      <c r="G362" s="31">
        <v>34796.629999999997</v>
      </c>
      <c r="H362" s="59">
        <f t="shared" si="47"/>
        <v>0</v>
      </c>
      <c r="I362" s="60"/>
      <c r="J362" s="50">
        <f>H362/$I$1025</f>
        <v>0</v>
      </c>
    </row>
    <row r="363" spans="2:12" hidden="1" x14ac:dyDescent="0.3">
      <c r="B363" s="56"/>
      <c r="C363" s="57"/>
      <c r="D363" s="45"/>
      <c r="E363" s="29"/>
      <c r="F363" s="143"/>
      <c r="G363" s="31"/>
      <c r="H363" s="59"/>
      <c r="I363" s="60"/>
      <c r="J363" s="50"/>
    </row>
    <row r="364" spans="2:12" hidden="1" x14ac:dyDescent="0.3">
      <c r="B364" s="56"/>
      <c r="C364" s="57"/>
      <c r="D364" s="144" t="s">
        <v>411</v>
      </c>
      <c r="E364" s="29"/>
      <c r="F364" s="143"/>
      <c r="G364" s="31"/>
      <c r="H364" s="59"/>
      <c r="I364" s="60"/>
      <c r="J364" s="50"/>
    </row>
    <row r="365" spans="2:12" hidden="1" x14ac:dyDescent="0.3">
      <c r="B365" s="56"/>
      <c r="C365" s="57" t="s">
        <v>39</v>
      </c>
      <c r="D365" s="45" t="s">
        <v>412</v>
      </c>
      <c r="E365" s="29" t="s">
        <v>23</v>
      </c>
      <c r="F365" s="143"/>
      <c r="G365" s="31">
        <v>40040.46</v>
      </c>
      <c r="H365" s="59">
        <f t="shared" ref="H365:H371" si="48">F365*G365</f>
        <v>0</v>
      </c>
      <c r="I365" s="60"/>
      <c r="J365" s="50">
        <f t="shared" ref="J365:J371" si="49">H365/$I$1025</f>
        <v>0</v>
      </c>
    </row>
    <row r="366" spans="2:12" hidden="1" x14ac:dyDescent="0.3">
      <c r="B366" s="56"/>
      <c r="C366" s="57" t="s">
        <v>41</v>
      </c>
      <c r="D366" s="45" t="s">
        <v>413</v>
      </c>
      <c r="E366" s="29" t="s">
        <v>23</v>
      </c>
      <c r="F366" s="143"/>
      <c r="G366" s="31">
        <v>34232.089999999997</v>
      </c>
      <c r="H366" s="59">
        <f t="shared" si="48"/>
        <v>0</v>
      </c>
      <c r="I366" s="60"/>
      <c r="J366" s="50">
        <f t="shared" si="49"/>
        <v>0</v>
      </c>
    </row>
    <row r="367" spans="2:12" hidden="1" x14ac:dyDescent="0.3">
      <c r="B367" s="56"/>
      <c r="C367" s="57" t="s">
        <v>43</v>
      </c>
      <c r="D367" s="45" t="s">
        <v>414</v>
      </c>
      <c r="E367" s="29" t="s">
        <v>23</v>
      </c>
      <c r="F367" s="143"/>
      <c r="G367" s="31">
        <v>46439.51</v>
      </c>
      <c r="H367" s="59">
        <f t="shared" si="48"/>
        <v>0</v>
      </c>
      <c r="I367" s="60"/>
      <c r="J367" s="50">
        <f t="shared" si="49"/>
        <v>0</v>
      </c>
    </row>
    <row r="368" spans="2:12" hidden="1" x14ac:dyDescent="0.3">
      <c r="B368" s="56"/>
      <c r="C368" s="57" t="s">
        <v>45</v>
      </c>
      <c r="D368" s="45" t="s">
        <v>415</v>
      </c>
      <c r="E368" s="29" t="s">
        <v>23</v>
      </c>
      <c r="F368" s="143"/>
      <c r="G368" s="31">
        <v>44177.07</v>
      </c>
      <c r="H368" s="59">
        <f t="shared" si="48"/>
        <v>0</v>
      </c>
      <c r="I368" s="60"/>
      <c r="J368" s="50">
        <f t="shared" si="49"/>
        <v>0</v>
      </c>
    </row>
    <row r="369" spans="2:12" hidden="1" x14ac:dyDescent="0.3">
      <c r="B369" s="56"/>
      <c r="C369" s="57" t="s">
        <v>47</v>
      </c>
      <c r="D369" s="45" t="s">
        <v>416</v>
      </c>
      <c r="E369" s="29" t="s">
        <v>23</v>
      </c>
      <c r="F369" s="143"/>
      <c r="G369" s="31">
        <v>40286.57</v>
      </c>
      <c r="H369" s="59">
        <f t="shared" si="48"/>
        <v>0</v>
      </c>
      <c r="I369" s="60"/>
      <c r="J369" s="50">
        <f t="shared" si="49"/>
        <v>0</v>
      </c>
    </row>
    <row r="370" spans="2:12" hidden="1" x14ac:dyDescent="0.3">
      <c r="B370" s="56"/>
      <c r="C370" s="57" t="s">
        <v>49</v>
      </c>
      <c r="D370" s="45" t="s">
        <v>417</v>
      </c>
      <c r="E370" s="29" t="s">
        <v>23</v>
      </c>
      <c r="F370" s="143"/>
      <c r="G370" s="31">
        <v>22756.02</v>
      </c>
      <c r="H370" s="59">
        <f t="shared" si="48"/>
        <v>0</v>
      </c>
      <c r="I370" s="60"/>
      <c r="J370" s="50">
        <f t="shared" si="49"/>
        <v>0</v>
      </c>
    </row>
    <row r="371" spans="2:12" hidden="1" x14ac:dyDescent="0.3">
      <c r="B371" s="56"/>
      <c r="C371" s="57" t="s">
        <v>51</v>
      </c>
      <c r="D371" s="45" t="s">
        <v>418</v>
      </c>
      <c r="E371" s="29" t="s">
        <v>23</v>
      </c>
      <c r="F371" s="143"/>
      <c r="G371" s="31">
        <v>66375.02</v>
      </c>
      <c r="H371" s="59">
        <f t="shared" si="48"/>
        <v>0</v>
      </c>
      <c r="I371" s="60"/>
      <c r="J371" s="50">
        <f t="shared" si="49"/>
        <v>0</v>
      </c>
    </row>
    <row r="372" spans="2:12" hidden="1" x14ac:dyDescent="0.3">
      <c r="B372" s="56"/>
      <c r="C372" s="57"/>
      <c r="D372" s="45"/>
      <c r="E372" s="85"/>
      <c r="F372" s="143"/>
      <c r="G372" s="31"/>
      <c r="H372" s="59"/>
      <c r="I372" s="60"/>
      <c r="J372" s="50"/>
    </row>
    <row r="373" spans="2:12" hidden="1" x14ac:dyDescent="0.3">
      <c r="B373" s="56"/>
      <c r="C373" s="57"/>
      <c r="D373" s="45"/>
      <c r="E373" s="85"/>
      <c r="F373" s="143"/>
      <c r="G373" s="31"/>
      <c r="H373" s="59"/>
      <c r="I373" s="60"/>
      <c r="J373" s="50"/>
    </row>
    <row r="374" spans="2:12" hidden="1" x14ac:dyDescent="0.3">
      <c r="B374" s="67" t="s">
        <v>419</v>
      </c>
      <c r="C374" s="86"/>
      <c r="D374" s="469" t="s">
        <v>420</v>
      </c>
      <c r="E374" s="470"/>
      <c r="F374" s="470"/>
      <c r="G374" s="471"/>
      <c r="H374" s="69"/>
      <c r="I374" s="70"/>
      <c r="J374" s="71"/>
      <c r="K374" s="456" t="s">
        <v>421</v>
      </c>
      <c r="L374" s="445"/>
    </row>
    <row r="375" spans="2:12" hidden="1" x14ac:dyDescent="0.3">
      <c r="B375" s="67"/>
      <c r="C375" s="86"/>
      <c r="D375" s="145" t="s">
        <v>422</v>
      </c>
      <c r="E375" s="146"/>
      <c r="F375" s="146"/>
      <c r="G375" s="146"/>
      <c r="H375" s="59"/>
      <c r="I375" s="60"/>
      <c r="J375" s="50"/>
    </row>
    <row r="376" spans="2:12" hidden="1" x14ac:dyDescent="0.3">
      <c r="B376" s="56"/>
      <c r="C376" s="57" t="s">
        <v>18</v>
      </c>
      <c r="D376" s="45" t="s">
        <v>423</v>
      </c>
      <c r="E376" s="29" t="s">
        <v>23</v>
      </c>
      <c r="F376" s="143"/>
      <c r="G376" s="31">
        <v>76296.039999999994</v>
      </c>
      <c r="H376" s="59">
        <f t="shared" ref="H376:H378" si="50">F376*G376</f>
        <v>0</v>
      </c>
      <c r="I376" s="60"/>
      <c r="J376" s="50">
        <f>H376/$I$1025</f>
        <v>0</v>
      </c>
    </row>
    <row r="377" spans="2:12" hidden="1" x14ac:dyDescent="0.3">
      <c r="B377" s="56"/>
      <c r="C377" s="57" t="s">
        <v>32</v>
      </c>
      <c r="D377" s="45" t="s">
        <v>424</v>
      </c>
      <c r="E377" s="29" t="s">
        <v>23</v>
      </c>
      <c r="F377" s="143"/>
      <c r="G377" s="31">
        <v>56862.03</v>
      </c>
      <c r="H377" s="59">
        <f t="shared" si="50"/>
        <v>0</v>
      </c>
      <c r="I377" s="60"/>
      <c r="J377" s="50">
        <f>H377/$I$1025</f>
        <v>0</v>
      </c>
    </row>
    <row r="378" spans="2:12" hidden="1" x14ac:dyDescent="0.3">
      <c r="B378" s="56"/>
      <c r="C378" s="57" t="s">
        <v>34</v>
      </c>
      <c r="D378" s="45" t="s">
        <v>425</v>
      </c>
      <c r="E378" s="29" t="s">
        <v>23</v>
      </c>
      <c r="F378" s="143"/>
      <c r="G378" s="31">
        <v>67910.33</v>
      </c>
      <c r="H378" s="59">
        <f t="shared" si="50"/>
        <v>0</v>
      </c>
      <c r="I378" s="60"/>
      <c r="J378" s="50">
        <f>H378/$I$1025</f>
        <v>0</v>
      </c>
    </row>
    <row r="379" spans="2:12" hidden="1" x14ac:dyDescent="0.3">
      <c r="B379" s="56"/>
      <c r="C379" s="57"/>
      <c r="D379" s="45"/>
      <c r="E379" s="29"/>
      <c r="F379" s="143"/>
      <c r="G379" s="31"/>
      <c r="H379" s="59"/>
      <c r="I379" s="60"/>
      <c r="J379" s="50"/>
    </row>
    <row r="380" spans="2:12" hidden="1" x14ac:dyDescent="0.3">
      <c r="B380" s="56"/>
      <c r="C380" s="57"/>
      <c r="D380" s="144" t="s">
        <v>426</v>
      </c>
      <c r="E380" s="29"/>
      <c r="F380" s="143"/>
      <c r="G380" s="31"/>
      <c r="H380" s="59"/>
      <c r="I380" s="60"/>
      <c r="J380" s="50"/>
    </row>
    <row r="381" spans="2:12" hidden="1" x14ac:dyDescent="0.3">
      <c r="B381" s="56"/>
      <c r="C381" s="57" t="s">
        <v>36</v>
      </c>
      <c r="D381" s="45" t="s">
        <v>427</v>
      </c>
      <c r="E381" s="29" t="s">
        <v>23</v>
      </c>
      <c r="F381" s="143"/>
      <c r="G381" s="31">
        <v>65854.45</v>
      </c>
      <c r="H381" s="59">
        <f t="shared" ref="H381:H384" si="51">F381*G381</f>
        <v>0</v>
      </c>
      <c r="I381" s="60"/>
      <c r="J381" s="50">
        <f>H381/$I$1025</f>
        <v>0</v>
      </c>
    </row>
    <row r="382" spans="2:12" hidden="1" x14ac:dyDescent="0.3">
      <c r="B382" s="56"/>
      <c r="C382" s="57" t="s">
        <v>39</v>
      </c>
      <c r="D382" s="45" t="s">
        <v>428</v>
      </c>
      <c r="E382" s="29" t="s">
        <v>23</v>
      </c>
      <c r="F382" s="143"/>
      <c r="G382" s="31">
        <v>39239.31</v>
      </c>
      <c r="H382" s="59">
        <f t="shared" si="51"/>
        <v>0</v>
      </c>
      <c r="I382" s="60"/>
      <c r="J382" s="50">
        <f>H382/$I$1025</f>
        <v>0</v>
      </c>
    </row>
    <row r="383" spans="2:12" hidden="1" x14ac:dyDescent="0.3">
      <c r="B383" s="56"/>
      <c r="C383" s="57" t="s">
        <v>41</v>
      </c>
      <c r="D383" s="45" t="s">
        <v>429</v>
      </c>
      <c r="E383" s="29" t="s">
        <v>23</v>
      </c>
      <c r="F383" s="143"/>
      <c r="G383" s="31">
        <v>73431.44</v>
      </c>
      <c r="H383" s="59">
        <f t="shared" si="51"/>
        <v>0</v>
      </c>
      <c r="I383" s="60"/>
      <c r="J383" s="50">
        <f>H383/$I$1025</f>
        <v>0</v>
      </c>
    </row>
    <row r="384" spans="2:12" hidden="1" x14ac:dyDescent="0.3">
      <c r="B384" s="56"/>
      <c r="C384" s="57" t="s">
        <v>43</v>
      </c>
      <c r="D384" s="45" t="s">
        <v>430</v>
      </c>
      <c r="E384" s="29" t="s">
        <v>23</v>
      </c>
      <c r="F384" s="143"/>
      <c r="G384" s="31">
        <v>27990.18</v>
      </c>
      <c r="H384" s="59">
        <f t="shared" si="51"/>
        <v>0</v>
      </c>
      <c r="I384" s="60"/>
      <c r="J384" s="50">
        <f>H384/$I$1025</f>
        <v>0</v>
      </c>
    </row>
    <row r="385" spans="2:12" hidden="1" x14ac:dyDescent="0.3">
      <c r="B385" s="56"/>
      <c r="C385" s="57"/>
      <c r="D385" s="45"/>
      <c r="E385" s="85"/>
      <c r="F385" s="143"/>
      <c r="G385" s="31"/>
      <c r="H385" s="59"/>
      <c r="I385" s="60"/>
      <c r="J385" s="50"/>
    </row>
    <row r="386" spans="2:12" hidden="1" x14ac:dyDescent="0.3">
      <c r="B386" s="56"/>
      <c r="C386" s="57"/>
      <c r="D386" s="45"/>
      <c r="E386" s="85"/>
      <c r="F386" s="143"/>
      <c r="G386" s="31"/>
      <c r="H386" s="103"/>
      <c r="I386" s="104"/>
      <c r="J386" s="105"/>
    </row>
    <row r="387" spans="2:12" hidden="1" x14ac:dyDescent="0.3">
      <c r="B387" s="67" t="s">
        <v>431</v>
      </c>
      <c r="C387" s="86"/>
      <c r="D387" s="469" t="s">
        <v>432</v>
      </c>
      <c r="E387" s="470"/>
      <c r="F387" s="470"/>
      <c r="G387" s="471"/>
      <c r="H387" s="69"/>
      <c r="I387" s="70"/>
      <c r="J387" s="71"/>
      <c r="K387" s="456" t="s">
        <v>433</v>
      </c>
      <c r="L387" s="445"/>
    </row>
    <row r="388" spans="2:12" hidden="1" x14ac:dyDescent="0.3">
      <c r="B388" s="133"/>
      <c r="C388" s="134"/>
      <c r="D388" s="142" t="s">
        <v>434</v>
      </c>
      <c r="E388" s="140"/>
      <c r="F388" s="47"/>
      <c r="G388" s="31"/>
      <c r="H388" s="59"/>
      <c r="I388" s="60"/>
      <c r="J388" s="50"/>
    </row>
    <row r="389" spans="2:12" hidden="1" x14ac:dyDescent="0.3">
      <c r="B389" s="133"/>
      <c r="C389" s="134" t="s">
        <v>18</v>
      </c>
      <c r="D389" s="45" t="s">
        <v>435</v>
      </c>
      <c r="E389" s="136" t="s">
        <v>23</v>
      </c>
      <c r="F389" s="47"/>
      <c r="G389" s="31">
        <v>25667.439999999999</v>
      </c>
      <c r="H389" s="59">
        <f t="shared" ref="H389:H393" si="52">F389*G389</f>
        <v>0</v>
      </c>
      <c r="I389" s="60"/>
      <c r="J389" s="50">
        <f>H389/$I$1025</f>
        <v>0</v>
      </c>
    </row>
    <row r="390" spans="2:12" hidden="1" x14ac:dyDescent="0.3">
      <c r="B390" s="133"/>
      <c r="C390" s="134" t="s">
        <v>32</v>
      </c>
      <c r="D390" s="45" t="s">
        <v>436</v>
      </c>
      <c r="E390" s="136" t="s">
        <v>23</v>
      </c>
      <c r="F390" s="47"/>
      <c r="G390" s="31">
        <v>26396.9</v>
      </c>
      <c r="H390" s="59">
        <f t="shared" si="52"/>
        <v>0</v>
      </c>
      <c r="I390" s="60"/>
      <c r="J390" s="50">
        <f>H390/$I$1025</f>
        <v>0</v>
      </c>
    </row>
    <row r="391" spans="2:12" hidden="1" x14ac:dyDescent="0.3">
      <c r="B391" s="133"/>
      <c r="C391" s="134" t="s">
        <v>34</v>
      </c>
      <c r="D391" s="45" t="s">
        <v>437</v>
      </c>
      <c r="E391" s="136" t="s">
        <v>23</v>
      </c>
      <c r="F391" s="47"/>
      <c r="G391" s="31">
        <v>22986.29</v>
      </c>
      <c r="H391" s="59">
        <f t="shared" si="52"/>
        <v>0</v>
      </c>
      <c r="I391" s="60"/>
      <c r="J391" s="50">
        <f>H391/$I$1025</f>
        <v>0</v>
      </c>
    </row>
    <row r="392" spans="2:12" hidden="1" x14ac:dyDescent="0.3">
      <c r="B392" s="133"/>
      <c r="C392" s="134" t="s">
        <v>36</v>
      </c>
      <c r="D392" s="45" t="s">
        <v>438</v>
      </c>
      <c r="E392" s="136" t="s">
        <v>23</v>
      </c>
      <c r="F392" s="47"/>
      <c r="G392" s="31">
        <v>38682.39</v>
      </c>
      <c r="H392" s="59">
        <f t="shared" si="52"/>
        <v>0</v>
      </c>
      <c r="I392" s="60"/>
      <c r="J392" s="50">
        <f>H392/$I$1025</f>
        <v>0</v>
      </c>
    </row>
    <row r="393" spans="2:12" hidden="1" x14ac:dyDescent="0.3">
      <c r="B393" s="133"/>
      <c r="C393" s="134" t="s">
        <v>39</v>
      </c>
      <c r="D393" s="45" t="s">
        <v>439</v>
      </c>
      <c r="E393" s="136" t="s">
        <v>23</v>
      </c>
      <c r="F393" s="47"/>
      <c r="G393" s="31">
        <v>35272.35</v>
      </c>
      <c r="H393" s="59">
        <f t="shared" si="52"/>
        <v>0</v>
      </c>
      <c r="I393" s="60"/>
      <c r="J393" s="50">
        <f>H393/$I$1025</f>
        <v>0</v>
      </c>
    </row>
    <row r="394" spans="2:12" hidden="1" x14ac:dyDescent="0.3">
      <c r="B394" s="133"/>
      <c r="C394" s="134"/>
      <c r="D394" s="147"/>
      <c r="E394" s="136"/>
      <c r="F394" s="47"/>
      <c r="G394" s="31"/>
      <c r="H394" s="59"/>
      <c r="I394" s="60"/>
      <c r="J394" s="50"/>
    </row>
    <row r="395" spans="2:12" hidden="1" x14ac:dyDescent="0.3">
      <c r="B395" s="133"/>
      <c r="C395" s="134"/>
      <c r="D395" s="144" t="s">
        <v>440</v>
      </c>
      <c r="E395" s="136"/>
      <c r="F395" s="47"/>
      <c r="G395" s="31"/>
      <c r="H395" s="59"/>
      <c r="I395" s="60"/>
      <c r="J395" s="50"/>
    </row>
    <row r="396" spans="2:12" hidden="1" x14ac:dyDescent="0.3">
      <c r="B396" s="133"/>
      <c r="C396" s="134" t="s">
        <v>41</v>
      </c>
      <c r="D396" s="45" t="s">
        <v>441</v>
      </c>
      <c r="E396" s="136" t="s">
        <v>23</v>
      </c>
      <c r="F396" s="47"/>
      <c r="G396" s="31">
        <v>51581.78</v>
      </c>
      <c r="H396" s="59">
        <f t="shared" ref="H396:H401" si="53">F396*G396</f>
        <v>0</v>
      </c>
      <c r="I396" s="60"/>
      <c r="J396" s="50">
        <f t="shared" ref="J396:J401" si="54">H396/$I$1025</f>
        <v>0</v>
      </c>
    </row>
    <row r="397" spans="2:12" hidden="1" x14ac:dyDescent="0.3">
      <c r="B397" s="133"/>
      <c r="C397" s="134" t="s">
        <v>43</v>
      </c>
      <c r="D397" s="45" t="s">
        <v>442</v>
      </c>
      <c r="E397" s="136" t="s">
        <v>23</v>
      </c>
      <c r="F397" s="47"/>
      <c r="G397" s="31">
        <v>36402.14</v>
      </c>
      <c r="H397" s="59">
        <f t="shared" si="53"/>
        <v>0</v>
      </c>
      <c r="I397" s="60"/>
      <c r="J397" s="50">
        <f t="shared" si="54"/>
        <v>0</v>
      </c>
    </row>
    <row r="398" spans="2:12" hidden="1" x14ac:dyDescent="0.3">
      <c r="B398" s="133"/>
      <c r="C398" s="134" t="s">
        <v>45</v>
      </c>
      <c r="D398" s="45" t="s">
        <v>443</v>
      </c>
      <c r="E398" s="136" t="s">
        <v>23</v>
      </c>
      <c r="F398" s="47"/>
      <c r="G398" s="31">
        <v>48751.74</v>
      </c>
      <c r="H398" s="59">
        <f t="shared" si="53"/>
        <v>0</v>
      </c>
      <c r="I398" s="60"/>
      <c r="J398" s="50">
        <f t="shared" si="54"/>
        <v>0</v>
      </c>
    </row>
    <row r="399" spans="2:12" hidden="1" x14ac:dyDescent="0.3">
      <c r="B399" s="133"/>
      <c r="C399" s="134" t="s">
        <v>47</v>
      </c>
      <c r="D399" s="45" t="s">
        <v>444</v>
      </c>
      <c r="E399" s="136" t="s">
        <v>23</v>
      </c>
      <c r="F399" s="47"/>
      <c r="G399" s="31">
        <v>82233.679999999993</v>
      </c>
      <c r="H399" s="59">
        <f t="shared" si="53"/>
        <v>0</v>
      </c>
      <c r="I399" s="60"/>
      <c r="J399" s="50">
        <f t="shared" si="54"/>
        <v>0</v>
      </c>
    </row>
    <row r="400" spans="2:12" hidden="1" x14ac:dyDescent="0.3">
      <c r="B400" s="133"/>
      <c r="C400" s="134" t="s">
        <v>49</v>
      </c>
      <c r="D400" s="45" t="s">
        <v>445</v>
      </c>
      <c r="E400" s="136" t="s">
        <v>23</v>
      </c>
      <c r="F400" s="47"/>
      <c r="G400" s="31">
        <v>63440.03</v>
      </c>
      <c r="H400" s="59">
        <f t="shared" si="53"/>
        <v>0</v>
      </c>
      <c r="I400" s="60"/>
      <c r="J400" s="50">
        <f t="shared" si="54"/>
        <v>0</v>
      </c>
    </row>
    <row r="401" spans="2:12" hidden="1" x14ac:dyDescent="0.3">
      <c r="B401" s="133"/>
      <c r="C401" s="134" t="s">
        <v>51</v>
      </c>
      <c r="D401" s="45" t="s">
        <v>446</v>
      </c>
      <c r="E401" s="136" t="s">
        <v>23</v>
      </c>
      <c r="F401" s="47"/>
      <c r="G401" s="31">
        <v>18267.169999999998</v>
      </c>
      <c r="H401" s="59">
        <f t="shared" si="53"/>
        <v>0</v>
      </c>
      <c r="I401" s="60"/>
      <c r="J401" s="50">
        <f t="shared" si="54"/>
        <v>0</v>
      </c>
    </row>
    <row r="402" spans="2:12" hidden="1" x14ac:dyDescent="0.3">
      <c r="B402" s="133"/>
      <c r="C402" s="134"/>
      <c r="D402" s="45"/>
      <c r="E402" s="140"/>
      <c r="F402" s="47"/>
      <c r="G402" s="31"/>
      <c r="H402" s="59"/>
      <c r="I402" s="60"/>
      <c r="J402" s="50"/>
    </row>
    <row r="403" spans="2:12" hidden="1" x14ac:dyDescent="0.3">
      <c r="B403" s="133"/>
      <c r="C403" s="134"/>
      <c r="D403" s="45"/>
      <c r="E403" s="140"/>
      <c r="F403" s="47"/>
      <c r="G403" s="31"/>
      <c r="H403" s="59"/>
      <c r="I403" s="60"/>
      <c r="J403" s="50"/>
    </row>
    <row r="404" spans="2:12" hidden="1" x14ac:dyDescent="0.3">
      <c r="B404" s="67" t="s">
        <v>447</v>
      </c>
      <c r="C404" s="86"/>
      <c r="D404" s="469" t="s">
        <v>448</v>
      </c>
      <c r="E404" s="470"/>
      <c r="F404" s="470"/>
      <c r="G404" s="471"/>
      <c r="H404" s="69"/>
      <c r="I404" s="70"/>
      <c r="J404" s="71"/>
      <c r="K404" s="456" t="s">
        <v>449</v>
      </c>
      <c r="L404" s="445"/>
    </row>
    <row r="405" spans="2:12" hidden="1" x14ac:dyDescent="0.3">
      <c r="B405" s="67"/>
      <c r="C405" s="86"/>
      <c r="D405" s="147" t="s">
        <v>450</v>
      </c>
      <c r="E405" s="146"/>
      <c r="F405" s="146"/>
      <c r="G405" s="146"/>
      <c r="H405" s="59"/>
      <c r="I405" s="60"/>
      <c r="J405" s="50"/>
    </row>
    <row r="406" spans="2:12" hidden="1" x14ac:dyDescent="0.3">
      <c r="B406" s="133"/>
      <c r="C406" s="134" t="s">
        <v>18</v>
      </c>
      <c r="D406" s="45" t="s">
        <v>451</v>
      </c>
      <c r="E406" s="136" t="s">
        <v>23</v>
      </c>
      <c r="F406" s="47"/>
      <c r="G406" s="31">
        <v>22696.28</v>
      </c>
      <c r="H406" s="59">
        <f t="shared" ref="H406:H409" si="55">F406*G406</f>
        <v>0</v>
      </c>
      <c r="I406" s="60"/>
      <c r="J406" s="50">
        <f>H406/$I$1025</f>
        <v>0</v>
      </c>
    </row>
    <row r="407" spans="2:12" hidden="1" x14ac:dyDescent="0.3">
      <c r="B407" s="133"/>
      <c r="C407" s="134" t="s">
        <v>32</v>
      </c>
      <c r="D407" s="45" t="s">
        <v>452</v>
      </c>
      <c r="E407" s="136" t="s">
        <v>23</v>
      </c>
      <c r="F407" s="47"/>
      <c r="G407" s="31">
        <v>36753.65</v>
      </c>
      <c r="H407" s="59">
        <f t="shared" si="55"/>
        <v>0</v>
      </c>
      <c r="I407" s="60"/>
      <c r="J407" s="50">
        <f>H407/$I$1025</f>
        <v>0</v>
      </c>
    </row>
    <row r="408" spans="2:12" hidden="1" x14ac:dyDescent="0.3">
      <c r="B408" s="133"/>
      <c r="C408" s="134" t="s">
        <v>34</v>
      </c>
      <c r="D408" s="45" t="s">
        <v>453</v>
      </c>
      <c r="E408" s="136" t="s">
        <v>23</v>
      </c>
      <c r="F408" s="47"/>
      <c r="G408" s="31">
        <v>38166.31</v>
      </c>
      <c r="H408" s="59">
        <f t="shared" si="55"/>
        <v>0</v>
      </c>
      <c r="I408" s="60"/>
      <c r="J408" s="50">
        <f>H408/$I$1025</f>
        <v>0</v>
      </c>
    </row>
    <row r="409" spans="2:12" hidden="1" x14ac:dyDescent="0.3">
      <c r="B409" s="133"/>
      <c r="C409" s="134" t="s">
        <v>36</v>
      </c>
      <c r="D409" s="45" t="s">
        <v>454</v>
      </c>
      <c r="E409" s="136" t="s">
        <v>23</v>
      </c>
      <c r="F409" s="47"/>
      <c r="G409" s="31">
        <v>54707.61</v>
      </c>
      <c r="H409" s="59">
        <f t="shared" si="55"/>
        <v>0</v>
      </c>
      <c r="I409" s="60"/>
      <c r="J409" s="50">
        <f>H409/$I$1025</f>
        <v>0</v>
      </c>
    </row>
    <row r="410" spans="2:12" hidden="1" x14ac:dyDescent="0.3">
      <c r="B410" s="133"/>
      <c r="C410" s="134"/>
      <c r="D410" s="45"/>
      <c r="E410" s="136"/>
      <c r="F410" s="47"/>
      <c r="G410" s="31"/>
      <c r="H410" s="59"/>
      <c r="I410" s="60"/>
      <c r="J410" s="50"/>
    </row>
    <row r="411" spans="2:12" ht="26.4" hidden="1" x14ac:dyDescent="0.3">
      <c r="B411" s="133"/>
      <c r="C411" s="134"/>
      <c r="D411" s="148" t="s">
        <v>455</v>
      </c>
      <c r="E411" s="136"/>
      <c r="F411" s="47"/>
      <c r="G411" s="31"/>
      <c r="H411" s="59"/>
      <c r="I411" s="60"/>
      <c r="J411" s="50"/>
    </row>
    <row r="412" spans="2:12" hidden="1" x14ac:dyDescent="0.3">
      <c r="B412" s="133"/>
      <c r="C412" s="134" t="s">
        <v>39</v>
      </c>
      <c r="D412" s="45" t="s">
        <v>456</v>
      </c>
      <c r="E412" s="136" t="s">
        <v>23</v>
      </c>
      <c r="F412" s="47"/>
      <c r="G412" s="31">
        <v>42046.43</v>
      </c>
      <c r="H412" s="59">
        <f t="shared" ref="H412:H417" si="56">F412*G412</f>
        <v>0</v>
      </c>
      <c r="I412" s="60"/>
      <c r="J412" s="50">
        <f t="shared" ref="J412:J417" si="57">H412/$I$1025</f>
        <v>0</v>
      </c>
    </row>
    <row r="413" spans="2:12" hidden="1" x14ac:dyDescent="0.3">
      <c r="B413" s="133"/>
      <c r="C413" s="134" t="s">
        <v>41</v>
      </c>
      <c r="D413" s="45" t="s">
        <v>457</v>
      </c>
      <c r="E413" s="136" t="s">
        <v>23</v>
      </c>
      <c r="F413" s="47"/>
      <c r="G413" s="31">
        <v>27459.43</v>
      </c>
      <c r="H413" s="59">
        <f t="shared" si="56"/>
        <v>0</v>
      </c>
      <c r="I413" s="60"/>
      <c r="J413" s="50">
        <f t="shared" si="57"/>
        <v>0</v>
      </c>
    </row>
    <row r="414" spans="2:12" hidden="1" x14ac:dyDescent="0.3">
      <c r="B414" s="133"/>
      <c r="C414" s="134" t="s">
        <v>43</v>
      </c>
      <c r="D414" s="45" t="s">
        <v>458</v>
      </c>
      <c r="E414" s="136" t="s">
        <v>23</v>
      </c>
      <c r="F414" s="47"/>
      <c r="G414" s="31">
        <v>46824.66</v>
      </c>
      <c r="H414" s="59">
        <f t="shared" si="56"/>
        <v>0</v>
      </c>
      <c r="I414" s="60"/>
      <c r="J414" s="50">
        <f t="shared" si="57"/>
        <v>0</v>
      </c>
    </row>
    <row r="415" spans="2:12" hidden="1" x14ac:dyDescent="0.3">
      <c r="B415" s="133"/>
      <c r="C415" s="134" t="s">
        <v>45</v>
      </c>
      <c r="D415" s="45" t="s">
        <v>459</v>
      </c>
      <c r="E415" s="136" t="s">
        <v>23</v>
      </c>
      <c r="F415" s="47"/>
      <c r="G415" s="31">
        <v>71002.13</v>
      </c>
      <c r="H415" s="59">
        <f t="shared" si="56"/>
        <v>0</v>
      </c>
      <c r="I415" s="60"/>
      <c r="J415" s="50">
        <f t="shared" si="57"/>
        <v>0</v>
      </c>
    </row>
    <row r="416" spans="2:12" hidden="1" x14ac:dyDescent="0.3">
      <c r="B416" s="133"/>
      <c r="C416" s="134" t="s">
        <v>47</v>
      </c>
      <c r="D416" s="45" t="s">
        <v>460</v>
      </c>
      <c r="E416" s="136" t="s">
        <v>23</v>
      </c>
      <c r="F416" s="47"/>
      <c r="G416" s="31">
        <v>54278.42</v>
      </c>
      <c r="H416" s="59">
        <f t="shared" si="56"/>
        <v>0</v>
      </c>
      <c r="I416" s="60"/>
      <c r="J416" s="50">
        <f t="shared" si="57"/>
        <v>0</v>
      </c>
    </row>
    <row r="417" spans="2:12" hidden="1" x14ac:dyDescent="0.3">
      <c r="B417" s="133"/>
      <c r="C417" s="134" t="s">
        <v>49</v>
      </c>
      <c r="D417" s="45" t="s">
        <v>461</v>
      </c>
      <c r="E417" s="136" t="s">
        <v>23</v>
      </c>
      <c r="F417" s="47"/>
      <c r="G417" s="31">
        <v>22053.94</v>
      </c>
      <c r="H417" s="59">
        <f t="shared" si="56"/>
        <v>0</v>
      </c>
      <c r="I417" s="60"/>
      <c r="J417" s="50">
        <f t="shared" si="57"/>
        <v>0</v>
      </c>
    </row>
    <row r="418" spans="2:12" hidden="1" x14ac:dyDescent="0.3">
      <c r="B418" s="133"/>
      <c r="C418" s="134"/>
      <c r="D418" s="45"/>
      <c r="E418" s="136"/>
      <c r="F418" s="47"/>
      <c r="G418" s="31"/>
      <c r="H418" s="59"/>
      <c r="I418" s="60"/>
      <c r="J418" s="50"/>
    </row>
    <row r="419" spans="2:12" hidden="1" x14ac:dyDescent="0.3">
      <c r="B419" s="133"/>
      <c r="C419" s="134"/>
      <c r="D419" s="147" t="s">
        <v>462</v>
      </c>
      <c r="E419" s="136"/>
      <c r="F419" s="47"/>
      <c r="G419" s="31"/>
      <c r="H419" s="59"/>
      <c r="I419" s="60"/>
      <c r="J419" s="50"/>
    </row>
    <row r="420" spans="2:12" hidden="1" x14ac:dyDescent="0.3">
      <c r="B420" s="133"/>
      <c r="C420" s="134" t="s">
        <v>51</v>
      </c>
      <c r="D420" s="45" t="s">
        <v>463</v>
      </c>
      <c r="E420" s="136" t="s">
        <v>23</v>
      </c>
      <c r="F420" s="47"/>
      <c r="G420" s="31">
        <v>20472.66</v>
      </c>
      <c r="H420" s="59">
        <f t="shared" ref="H420:H423" si="58">F420*G420</f>
        <v>0</v>
      </c>
      <c r="I420" s="60"/>
      <c r="J420" s="50">
        <f>H420/$I$1025</f>
        <v>0</v>
      </c>
    </row>
    <row r="421" spans="2:12" hidden="1" x14ac:dyDescent="0.3">
      <c r="B421" s="133"/>
      <c r="C421" s="134" t="s">
        <v>53</v>
      </c>
      <c r="D421" s="45" t="s">
        <v>464</v>
      </c>
      <c r="E421" s="136" t="s">
        <v>23</v>
      </c>
      <c r="F421" s="47"/>
      <c r="G421" s="31">
        <v>22022.71</v>
      </c>
      <c r="H421" s="59">
        <f t="shared" si="58"/>
        <v>0</v>
      </c>
      <c r="I421" s="60"/>
      <c r="J421" s="50">
        <f>H421/$I$1025</f>
        <v>0</v>
      </c>
    </row>
    <row r="422" spans="2:12" hidden="1" x14ac:dyDescent="0.3">
      <c r="B422" s="133"/>
      <c r="C422" s="134" t="s">
        <v>56</v>
      </c>
      <c r="D422" s="45" t="s">
        <v>465</v>
      </c>
      <c r="E422" s="136" t="s">
        <v>23</v>
      </c>
      <c r="F422" s="47"/>
      <c r="G422" s="31">
        <v>22527.48</v>
      </c>
      <c r="H422" s="59">
        <f t="shared" si="58"/>
        <v>0</v>
      </c>
      <c r="I422" s="60"/>
      <c r="J422" s="50">
        <f>H422/$I$1025</f>
        <v>0</v>
      </c>
    </row>
    <row r="423" spans="2:12" hidden="1" x14ac:dyDescent="0.3">
      <c r="B423" s="133"/>
      <c r="C423" s="134" t="s">
        <v>58</v>
      </c>
      <c r="D423" s="45" t="s">
        <v>466</v>
      </c>
      <c r="E423" s="136" t="s">
        <v>23</v>
      </c>
      <c r="F423" s="47"/>
      <c r="G423" s="31">
        <v>26503.43</v>
      </c>
      <c r="H423" s="59">
        <f t="shared" si="58"/>
        <v>0</v>
      </c>
      <c r="I423" s="60"/>
      <c r="J423" s="50">
        <f>H423/$I$1025</f>
        <v>0</v>
      </c>
    </row>
    <row r="424" spans="2:12" hidden="1" x14ac:dyDescent="0.3">
      <c r="B424" s="133"/>
      <c r="C424" s="134"/>
      <c r="D424" s="45"/>
      <c r="E424" s="136"/>
      <c r="F424" s="47"/>
      <c r="G424" s="31"/>
      <c r="H424" s="59"/>
      <c r="I424" s="60"/>
      <c r="J424" s="50"/>
    </row>
    <row r="425" spans="2:12" ht="26.4" hidden="1" x14ac:dyDescent="0.3">
      <c r="B425" s="133"/>
      <c r="C425" s="134"/>
      <c r="D425" s="148" t="s">
        <v>467</v>
      </c>
      <c r="E425" s="136"/>
      <c r="F425" s="47"/>
      <c r="G425" s="31"/>
      <c r="H425" s="59"/>
      <c r="I425" s="60"/>
      <c r="J425" s="50"/>
    </row>
    <row r="426" spans="2:12" ht="27" hidden="1" customHeight="1" x14ac:dyDescent="0.3">
      <c r="B426" s="133"/>
      <c r="C426" s="134" t="s">
        <v>60</v>
      </c>
      <c r="D426" s="45" t="s">
        <v>468</v>
      </c>
      <c r="E426" s="136" t="s">
        <v>23</v>
      </c>
      <c r="F426" s="47"/>
      <c r="G426" s="31">
        <v>6154.21</v>
      </c>
      <c r="H426" s="59">
        <f t="shared" ref="H426:H427" si="59">F426*G426</f>
        <v>0</v>
      </c>
      <c r="I426" s="60"/>
      <c r="J426" s="50">
        <f>H426/$I$1025</f>
        <v>0</v>
      </c>
    </row>
    <row r="427" spans="2:12" ht="26.25" hidden="1" customHeight="1" x14ac:dyDescent="0.3">
      <c r="B427" s="133"/>
      <c r="C427" s="134" t="s">
        <v>62</v>
      </c>
      <c r="D427" s="45" t="s">
        <v>469</v>
      </c>
      <c r="E427" s="136" t="s">
        <v>23</v>
      </c>
      <c r="F427" s="47"/>
      <c r="G427" s="31">
        <v>7790.83</v>
      </c>
      <c r="H427" s="59">
        <f t="shared" si="59"/>
        <v>0</v>
      </c>
      <c r="I427" s="60"/>
      <c r="J427" s="50">
        <f>H427/$I$1025</f>
        <v>0</v>
      </c>
    </row>
    <row r="428" spans="2:12" hidden="1" x14ac:dyDescent="0.3">
      <c r="B428" s="133"/>
      <c r="C428" s="134"/>
      <c r="D428" s="147"/>
      <c r="E428" s="140"/>
      <c r="F428" s="47"/>
      <c r="G428" s="31"/>
      <c r="H428" s="59"/>
      <c r="I428" s="60"/>
      <c r="J428" s="50"/>
    </row>
    <row r="429" spans="2:12" hidden="1" x14ac:dyDescent="0.3">
      <c r="B429" s="67" t="s">
        <v>470</v>
      </c>
      <c r="C429" s="149"/>
      <c r="D429" s="469" t="s">
        <v>471</v>
      </c>
      <c r="E429" s="470"/>
      <c r="F429" s="470"/>
      <c r="G429" s="471"/>
      <c r="H429" s="69"/>
      <c r="I429" s="70"/>
      <c r="J429" s="71"/>
      <c r="K429" s="456" t="s">
        <v>472</v>
      </c>
      <c r="L429" s="445"/>
    </row>
    <row r="430" spans="2:12" hidden="1" x14ac:dyDescent="0.3">
      <c r="B430" s="56"/>
      <c r="C430" s="57" t="s">
        <v>18</v>
      </c>
      <c r="D430" s="62" t="s">
        <v>473</v>
      </c>
      <c r="E430" s="29" t="s">
        <v>474</v>
      </c>
      <c r="F430" s="47"/>
      <c r="G430" s="31">
        <v>20123.95</v>
      </c>
      <c r="H430" s="59">
        <f>F430*G430</f>
        <v>0</v>
      </c>
      <c r="I430" s="60"/>
      <c r="J430" s="50">
        <f>H430/$I$1025</f>
        <v>0</v>
      </c>
    </row>
    <row r="431" spans="2:12" hidden="1" x14ac:dyDescent="0.3">
      <c r="B431" s="121"/>
      <c r="C431" s="57" t="s">
        <v>32</v>
      </c>
      <c r="D431" s="62" t="s">
        <v>475</v>
      </c>
      <c r="E431" s="29" t="s">
        <v>474</v>
      </c>
      <c r="F431" s="47"/>
      <c r="G431" s="31">
        <v>39126.69</v>
      </c>
      <c r="H431" s="59">
        <f t="shared" ref="H431:H432" si="60">F431*G431</f>
        <v>0</v>
      </c>
      <c r="I431" s="60"/>
      <c r="J431" s="50">
        <f>H431/$I$1025</f>
        <v>0</v>
      </c>
    </row>
    <row r="432" spans="2:12" hidden="1" x14ac:dyDescent="0.3">
      <c r="B432" s="121"/>
      <c r="C432" s="57" t="s">
        <v>34</v>
      </c>
      <c r="D432" s="62" t="s">
        <v>476</v>
      </c>
      <c r="E432" s="29" t="s">
        <v>474</v>
      </c>
      <c r="F432" s="47"/>
      <c r="G432" s="31">
        <v>3856.03</v>
      </c>
      <c r="H432" s="59">
        <f t="shared" si="60"/>
        <v>0</v>
      </c>
      <c r="I432" s="60"/>
      <c r="J432" s="50">
        <f>H432/$I$1025</f>
        <v>0</v>
      </c>
    </row>
    <row r="433" spans="2:12" hidden="1" x14ac:dyDescent="0.3">
      <c r="B433" s="121"/>
      <c r="C433" s="57"/>
      <c r="D433" s="62"/>
      <c r="E433" s="85"/>
      <c r="F433" s="47"/>
      <c r="G433" s="31"/>
      <c r="H433" s="59"/>
      <c r="I433" s="60"/>
      <c r="J433" s="50"/>
    </row>
    <row r="434" spans="2:12" hidden="1" x14ac:dyDescent="0.3">
      <c r="B434" s="150" t="s">
        <v>477</v>
      </c>
      <c r="C434" s="141"/>
      <c r="D434" s="469" t="s">
        <v>478</v>
      </c>
      <c r="E434" s="470"/>
      <c r="F434" s="470"/>
      <c r="G434" s="471"/>
      <c r="H434" s="69"/>
      <c r="I434" s="70"/>
      <c r="J434" s="71"/>
      <c r="K434" s="456" t="s">
        <v>479</v>
      </c>
      <c r="L434" s="445"/>
    </row>
    <row r="435" spans="2:12" ht="27" hidden="1" x14ac:dyDescent="0.3">
      <c r="B435" s="56"/>
      <c r="C435" s="57" t="s">
        <v>18</v>
      </c>
      <c r="D435" s="151" t="s">
        <v>480</v>
      </c>
      <c r="E435" s="29" t="s">
        <v>481</v>
      </c>
      <c r="F435" s="47"/>
      <c r="G435" s="31">
        <v>12985.06</v>
      </c>
      <c r="H435" s="59">
        <f t="shared" ref="H435:H447" si="61">F435*G435</f>
        <v>0</v>
      </c>
      <c r="I435" s="60"/>
      <c r="J435" s="50">
        <f t="shared" ref="J435:J447" si="62">H435/$I$1025</f>
        <v>0</v>
      </c>
    </row>
    <row r="436" spans="2:12" hidden="1" x14ac:dyDescent="0.3">
      <c r="B436" s="56"/>
      <c r="C436" s="57" t="s">
        <v>32</v>
      </c>
      <c r="D436" s="152" t="s">
        <v>482</v>
      </c>
      <c r="E436" s="29" t="s">
        <v>481</v>
      </c>
      <c r="F436" s="47"/>
      <c r="G436" s="31">
        <v>7013.48</v>
      </c>
      <c r="H436" s="59">
        <f t="shared" si="61"/>
        <v>0</v>
      </c>
      <c r="I436" s="60"/>
      <c r="J436" s="50">
        <f t="shared" si="62"/>
        <v>0</v>
      </c>
    </row>
    <row r="437" spans="2:12" hidden="1" x14ac:dyDescent="0.3">
      <c r="B437" s="56"/>
      <c r="C437" s="57" t="s">
        <v>34</v>
      </c>
      <c r="D437" s="153" t="s">
        <v>483</v>
      </c>
      <c r="E437" s="29" t="s">
        <v>29</v>
      </c>
      <c r="F437" s="47"/>
      <c r="G437" s="31">
        <v>1867.55</v>
      </c>
      <c r="H437" s="59">
        <f t="shared" si="61"/>
        <v>0</v>
      </c>
      <c r="I437" s="60"/>
      <c r="J437" s="50">
        <f t="shared" si="62"/>
        <v>0</v>
      </c>
    </row>
    <row r="438" spans="2:12" ht="26.25" hidden="1" customHeight="1" x14ac:dyDescent="0.3">
      <c r="B438" s="56"/>
      <c r="C438" s="57" t="s">
        <v>36</v>
      </c>
      <c r="D438" s="153" t="s">
        <v>484</v>
      </c>
      <c r="E438" s="29" t="s">
        <v>23</v>
      </c>
      <c r="F438" s="47"/>
      <c r="G438" s="31">
        <v>12790.16</v>
      </c>
      <c r="H438" s="59">
        <f t="shared" si="61"/>
        <v>0</v>
      </c>
      <c r="I438" s="60"/>
      <c r="J438" s="50">
        <f t="shared" si="62"/>
        <v>0</v>
      </c>
    </row>
    <row r="439" spans="2:12" ht="27" hidden="1" x14ac:dyDescent="0.3">
      <c r="B439" s="56"/>
      <c r="C439" s="57" t="s">
        <v>39</v>
      </c>
      <c r="D439" s="152" t="s">
        <v>485</v>
      </c>
      <c r="E439" s="29" t="s">
        <v>23</v>
      </c>
      <c r="F439" s="47"/>
      <c r="G439" s="31">
        <v>13746.24</v>
      </c>
      <c r="H439" s="59">
        <f t="shared" si="61"/>
        <v>0</v>
      </c>
      <c r="I439" s="60"/>
      <c r="J439" s="50">
        <f t="shared" si="62"/>
        <v>0</v>
      </c>
    </row>
    <row r="440" spans="2:12" ht="26.25" hidden="1" customHeight="1" x14ac:dyDescent="0.3">
      <c r="B440" s="56"/>
      <c r="C440" s="57" t="s">
        <v>41</v>
      </c>
      <c r="D440" s="153" t="s">
        <v>486</v>
      </c>
      <c r="E440" s="29" t="s">
        <v>29</v>
      </c>
      <c r="F440" s="47"/>
      <c r="G440" s="31">
        <v>17569.57</v>
      </c>
      <c r="H440" s="59">
        <f t="shared" si="61"/>
        <v>0</v>
      </c>
      <c r="I440" s="60"/>
      <c r="J440" s="50">
        <f t="shared" si="62"/>
        <v>0</v>
      </c>
    </row>
    <row r="441" spans="2:12" ht="24.75" hidden="1" customHeight="1" x14ac:dyDescent="0.3">
      <c r="B441" s="56"/>
      <c r="C441" s="57" t="s">
        <v>43</v>
      </c>
      <c r="D441" s="153" t="s">
        <v>487</v>
      </c>
      <c r="E441" s="29" t="s">
        <v>29</v>
      </c>
      <c r="F441" s="47"/>
      <c r="G441" s="31">
        <v>23082.69</v>
      </c>
      <c r="H441" s="59">
        <f t="shared" si="61"/>
        <v>0</v>
      </c>
      <c r="I441" s="60"/>
      <c r="J441" s="50">
        <f t="shared" si="62"/>
        <v>0</v>
      </c>
    </row>
    <row r="442" spans="2:12" ht="25.5" hidden="1" customHeight="1" x14ac:dyDescent="0.3">
      <c r="B442" s="56"/>
      <c r="C442" s="57" t="s">
        <v>45</v>
      </c>
      <c r="D442" s="152" t="s">
        <v>488</v>
      </c>
      <c r="E442" s="29" t="s">
        <v>29</v>
      </c>
      <c r="F442" s="47"/>
      <c r="G442" s="31">
        <v>27936.26</v>
      </c>
      <c r="H442" s="59">
        <f t="shared" si="61"/>
        <v>0</v>
      </c>
      <c r="I442" s="60"/>
      <c r="J442" s="50">
        <f t="shared" si="62"/>
        <v>0</v>
      </c>
    </row>
    <row r="443" spans="2:12" ht="27" hidden="1" customHeight="1" x14ac:dyDescent="0.3">
      <c r="B443" s="56"/>
      <c r="C443" s="57" t="s">
        <v>47</v>
      </c>
      <c r="D443" s="152" t="s">
        <v>489</v>
      </c>
      <c r="E443" s="29" t="s">
        <v>29</v>
      </c>
      <c r="F443" s="47"/>
      <c r="G443" s="31">
        <v>43423.199999999997</v>
      </c>
      <c r="H443" s="59">
        <f t="shared" si="61"/>
        <v>0</v>
      </c>
      <c r="I443" s="60"/>
      <c r="J443" s="50">
        <f t="shared" si="62"/>
        <v>0</v>
      </c>
    </row>
    <row r="444" spans="2:12" ht="26.25" hidden="1" customHeight="1" x14ac:dyDescent="0.3">
      <c r="B444" s="56"/>
      <c r="C444" s="57" t="s">
        <v>49</v>
      </c>
      <c r="D444" s="152" t="s">
        <v>490</v>
      </c>
      <c r="E444" s="29" t="s">
        <v>29</v>
      </c>
      <c r="F444" s="47"/>
      <c r="G444" s="31">
        <v>5136.4799999999996</v>
      </c>
      <c r="H444" s="59">
        <f t="shared" si="61"/>
        <v>0</v>
      </c>
      <c r="I444" s="60"/>
      <c r="J444" s="50">
        <f t="shared" si="62"/>
        <v>0</v>
      </c>
    </row>
    <row r="445" spans="2:12" hidden="1" x14ac:dyDescent="0.3">
      <c r="B445" s="56"/>
      <c r="C445" s="57" t="s">
        <v>51</v>
      </c>
      <c r="D445" s="153" t="s">
        <v>491</v>
      </c>
      <c r="E445" s="29" t="s">
        <v>23</v>
      </c>
      <c r="F445" s="47"/>
      <c r="G445" s="31">
        <v>13339.37</v>
      </c>
      <c r="H445" s="59">
        <f t="shared" si="61"/>
        <v>0</v>
      </c>
      <c r="I445" s="60"/>
      <c r="J445" s="50">
        <f t="shared" si="62"/>
        <v>0</v>
      </c>
    </row>
    <row r="446" spans="2:12" ht="39" hidden="1" customHeight="1" x14ac:dyDescent="0.3">
      <c r="B446" s="56"/>
      <c r="C446" s="57" t="s">
        <v>53</v>
      </c>
      <c r="D446" s="153" t="s">
        <v>492</v>
      </c>
      <c r="E446" s="29" t="s">
        <v>23</v>
      </c>
      <c r="F446" s="47"/>
      <c r="G446" s="31">
        <v>24979.23</v>
      </c>
      <c r="H446" s="59">
        <f t="shared" si="61"/>
        <v>0</v>
      </c>
      <c r="I446" s="60"/>
      <c r="J446" s="50">
        <f t="shared" si="62"/>
        <v>0</v>
      </c>
    </row>
    <row r="447" spans="2:12" ht="37.5" hidden="1" customHeight="1" x14ac:dyDescent="0.3">
      <c r="B447" s="56"/>
      <c r="C447" s="57" t="s">
        <v>56</v>
      </c>
      <c r="D447" s="153" t="s">
        <v>493</v>
      </c>
      <c r="E447" s="29" t="s">
        <v>23</v>
      </c>
      <c r="F447" s="47"/>
      <c r="G447" s="31">
        <v>51753.59</v>
      </c>
      <c r="H447" s="59">
        <f t="shared" si="61"/>
        <v>0</v>
      </c>
      <c r="I447" s="60"/>
      <c r="J447" s="50">
        <f t="shared" si="62"/>
        <v>0</v>
      </c>
    </row>
    <row r="448" spans="2:12" ht="15" hidden="1" thickBot="1" x14ac:dyDescent="0.35">
      <c r="B448" s="95"/>
      <c r="C448" s="96"/>
      <c r="D448" s="97"/>
      <c r="E448" s="98"/>
      <c r="F448" s="76"/>
      <c r="G448" s="99"/>
      <c r="H448" s="118"/>
      <c r="I448" s="101"/>
      <c r="J448" s="102"/>
    </row>
    <row r="449" spans="2:12" ht="18" hidden="1" customHeight="1" thickBot="1" x14ac:dyDescent="0.35">
      <c r="B449" s="12" t="s">
        <v>51</v>
      </c>
      <c r="C449" s="13"/>
      <c r="D449" s="447" t="s">
        <v>494</v>
      </c>
      <c r="E449" s="448"/>
      <c r="F449" s="448"/>
      <c r="G449" s="448"/>
      <c r="H449" s="449"/>
      <c r="I449" s="14">
        <f>SUM(H451:H595)</f>
        <v>0</v>
      </c>
      <c r="J449" s="15">
        <f>I449/$I$1025</f>
        <v>0</v>
      </c>
      <c r="K449" s="36" t="s">
        <v>20</v>
      </c>
    </row>
    <row r="450" spans="2:12" ht="15.6" hidden="1" x14ac:dyDescent="0.3">
      <c r="B450" s="150" t="s">
        <v>495</v>
      </c>
      <c r="C450" s="141"/>
      <c r="D450" s="469" t="s">
        <v>496</v>
      </c>
      <c r="E450" s="470"/>
      <c r="F450" s="470"/>
      <c r="G450" s="471"/>
      <c r="H450" s="154"/>
      <c r="I450" s="155"/>
      <c r="J450" s="156"/>
      <c r="K450" s="456" t="s">
        <v>497</v>
      </c>
      <c r="L450" s="445"/>
    </row>
    <row r="451" spans="2:12" ht="26.4" hidden="1" x14ac:dyDescent="0.3">
      <c r="B451" s="157"/>
      <c r="C451" s="111" t="s">
        <v>18</v>
      </c>
      <c r="D451" s="112" t="s">
        <v>498</v>
      </c>
      <c r="E451" s="158" t="s">
        <v>481</v>
      </c>
      <c r="F451" s="65"/>
      <c r="G451" s="31">
        <v>110500.93</v>
      </c>
      <c r="H451" s="103">
        <f>+F451*G451</f>
        <v>0</v>
      </c>
      <c r="I451" s="104"/>
      <c r="J451" s="105">
        <f>H451/$I$1025</f>
        <v>0</v>
      </c>
      <c r="K451" s="36"/>
    </row>
    <row r="452" spans="2:12" ht="27" hidden="1" customHeight="1" x14ac:dyDescent="0.3">
      <c r="B452" s="159"/>
      <c r="C452" s="111" t="s">
        <v>32</v>
      </c>
      <c r="D452" s="112" t="s">
        <v>499</v>
      </c>
      <c r="E452" s="158" t="s">
        <v>481</v>
      </c>
      <c r="F452" s="65"/>
      <c r="G452" s="31">
        <v>198169.07</v>
      </c>
      <c r="H452" s="103">
        <f>+F452*G452</f>
        <v>0</v>
      </c>
      <c r="I452" s="104"/>
      <c r="J452" s="105">
        <f>H452/$I$1025</f>
        <v>0</v>
      </c>
      <c r="K452" s="36"/>
    </row>
    <row r="453" spans="2:12" hidden="1" x14ac:dyDescent="0.3">
      <c r="B453" s="150" t="s">
        <v>500</v>
      </c>
      <c r="C453" s="57"/>
      <c r="D453" s="469" t="s">
        <v>501</v>
      </c>
      <c r="E453" s="470"/>
      <c r="F453" s="470"/>
      <c r="G453" s="471"/>
      <c r="H453" s="69"/>
      <c r="I453" s="70"/>
      <c r="J453" s="71"/>
      <c r="K453" s="456" t="s">
        <v>502</v>
      </c>
      <c r="L453" s="445"/>
    </row>
    <row r="454" spans="2:12" hidden="1" x14ac:dyDescent="0.3">
      <c r="B454" s="160"/>
      <c r="C454" s="114" t="s">
        <v>18</v>
      </c>
      <c r="D454" s="161" t="s">
        <v>503</v>
      </c>
      <c r="E454" s="115" t="s">
        <v>474</v>
      </c>
      <c r="F454" s="116"/>
      <c r="G454" s="31">
        <v>123548.67</v>
      </c>
      <c r="H454" s="48">
        <f>+F454*G454</f>
        <v>0</v>
      </c>
      <c r="I454" s="49"/>
      <c r="J454" s="117">
        <f>H454/$I$1025</f>
        <v>0</v>
      </c>
    </row>
    <row r="455" spans="2:12" hidden="1" x14ac:dyDescent="0.3">
      <c r="B455" s="160"/>
      <c r="C455" s="114" t="s">
        <v>32</v>
      </c>
      <c r="D455" s="161" t="s">
        <v>504</v>
      </c>
      <c r="E455" s="115" t="s">
        <v>474</v>
      </c>
      <c r="F455" s="116"/>
      <c r="G455" s="31">
        <v>35908.25</v>
      </c>
      <c r="H455" s="48">
        <f t="shared" ref="H455:H458" si="63">+F455*G455</f>
        <v>0</v>
      </c>
      <c r="I455" s="49"/>
      <c r="J455" s="117">
        <f>H455/$I$1025</f>
        <v>0</v>
      </c>
    </row>
    <row r="456" spans="2:12" hidden="1" x14ac:dyDescent="0.3">
      <c r="B456" s="160"/>
      <c r="C456" s="114" t="s">
        <v>34</v>
      </c>
      <c r="D456" s="161" t="s">
        <v>505</v>
      </c>
      <c r="E456" s="115" t="s">
        <v>474</v>
      </c>
      <c r="F456" s="116"/>
      <c r="G456" s="31">
        <v>329245.24</v>
      </c>
      <c r="H456" s="48">
        <f t="shared" si="63"/>
        <v>0</v>
      </c>
      <c r="I456" s="49"/>
      <c r="J456" s="117">
        <f>H456/$I$1025</f>
        <v>0</v>
      </c>
    </row>
    <row r="457" spans="2:12" hidden="1" x14ac:dyDescent="0.3">
      <c r="B457" s="160"/>
      <c r="C457" s="114" t="s">
        <v>36</v>
      </c>
      <c r="D457" s="161" t="s">
        <v>506</v>
      </c>
      <c r="E457" s="115" t="s">
        <v>474</v>
      </c>
      <c r="F457" s="116"/>
      <c r="G457" s="31">
        <v>116625.11</v>
      </c>
      <c r="H457" s="48">
        <f t="shared" si="63"/>
        <v>0</v>
      </c>
      <c r="I457" s="49"/>
      <c r="J457" s="117">
        <f>H457/$I$1025</f>
        <v>0</v>
      </c>
    </row>
    <row r="458" spans="2:12" hidden="1" x14ac:dyDescent="0.3">
      <c r="B458" s="160"/>
      <c r="C458" s="114" t="s">
        <v>39</v>
      </c>
      <c r="D458" s="161" t="s">
        <v>507</v>
      </c>
      <c r="E458" s="115" t="s">
        <v>474</v>
      </c>
      <c r="F458" s="116"/>
      <c r="G458" s="31">
        <v>60603.89</v>
      </c>
      <c r="H458" s="48">
        <f t="shared" si="63"/>
        <v>0</v>
      </c>
      <c r="I458" s="49"/>
      <c r="J458" s="117">
        <f>H458/$I$1025</f>
        <v>0</v>
      </c>
    </row>
    <row r="459" spans="2:12" hidden="1" x14ac:dyDescent="0.3">
      <c r="B459" s="160"/>
      <c r="C459" s="114"/>
      <c r="D459" s="161"/>
      <c r="E459" s="162"/>
      <c r="F459" s="116"/>
      <c r="G459" s="163"/>
      <c r="H459" s="48"/>
      <c r="I459" s="49"/>
      <c r="J459" s="117"/>
    </row>
    <row r="460" spans="2:12" hidden="1" x14ac:dyDescent="0.3">
      <c r="B460" s="67" t="s">
        <v>508</v>
      </c>
      <c r="C460" s="86"/>
      <c r="D460" s="469" t="s">
        <v>509</v>
      </c>
      <c r="E460" s="470"/>
      <c r="F460" s="470"/>
      <c r="G460" s="471"/>
      <c r="H460" s="69"/>
      <c r="I460" s="70"/>
      <c r="J460" s="71"/>
      <c r="K460" s="456" t="s">
        <v>510</v>
      </c>
      <c r="L460" s="445"/>
    </row>
    <row r="461" spans="2:12" hidden="1" x14ac:dyDescent="0.3">
      <c r="B461" s="56"/>
      <c r="C461" s="57" t="s">
        <v>18</v>
      </c>
      <c r="D461" s="28" t="s">
        <v>511</v>
      </c>
      <c r="E461" s="29" t="s">
        <v>474</v>
      </c>
      <c r="F461" s="47"/>
      <c r="G461" s="31">
        <v>12692.8</v>
      </c>
      <c r="H461" s="59">
        <f t="shared" ref="H461:H524" si="64">+F461*G461</f>
        <v>0</v>
      </c>
      <c r="I461" s="60"/>
      <c r="J461" s="50">
        <f t="shared" ref="J461:J524" si="65">H461/$I$1025</f>
        <v>0</v>
      </c>
    </row>
    <row r="462" spans="2:12" hidden="1" x14ac:dyDescent="0.3">
      <c r="B462" s="56"/>
      <c r="C462" s="57" t="s">
        <v>32</v>
      </c>
      <c r="D462" s="28" t="s">
        <v>512</v>
      </c>
      <c r="E462" s="29" t="s">
        <v>474</v>
      </c>
      <c r="F462" s="47"/>
      <c r="G462" s="31">
        <v>21305.68</v>
      </c>
      <c r="H462" s="59">
        <f t="shared" si="64"/>
        <v>0</v>
      </c>
      <c r="I462" s="60"/>
      <c r="J462" s="50">
        <f t="shared" si="65"/>
        <v>0</v>
      </c>
    </row>
    <row r="463" spans="2:12" hidden="1" x14ac:dyDescent="0.3">
      <c r="B463" s="56"/>
      <c r="C463" s="57" t="s">
        <v>34</v>
      </c>
      <c r="D463" s="28" t="s">
        <v>513</v>
      </c>
      <c r="E463" s="29" t="s">
        <v>474</v>
      </c>
      <c r="F463" s="47"/>
      <c r="G463" s="31">
        <v>31111.09</v>
      </c>
      <c r="H463" s="59">
        <f t="shared" si="64"/>
        <v>0</v>
      </c>
      <c r="I463" s="60"/>
      <c r="J463" s="50">
        <f t="shared" si="65"/>
        <v>0</v>
      </c>
    </row>
    <row r="464" spans="2:12" hidden="1" x14ac:dyDescent="0.3">
      <c r="B464" s="56"/>
      <c r="C464" s="57" t="s">
        <v>36</v>
      </c>
      <c r="D464" s="28" t="s">
        <v>514</v>
      </c>
      <c r="E464" s="29" t="s">
        <v>474</v>
      </c>
      <c r="F464" s="47"/>
      <c r="G464" s="31">
        <v>54824.08</v>
      </c>
      <c r="H464" s="59">
        <f t="shared" si="64"/>
        <v>0</v>
      </c>
      <c r="I464" s="60"/>
      <c r="J464" s="50">
        <f t="shared" si="65"/>
        <v>0</v>
      </c>
    </row>
    <row r="465" spans="2:10" hidden="1" x14ac:dyDescent="0.3">
      <c r="B465" s="56"/>
      <c r="C465" s="57" t="s">
        <v>39</v>
      </c>
      <c r="D465" s="28" t="s">
        <v>515</v>
      </c>
      <c r="E465" s="29" t="s">
        <v>474</v>
      </c>
      <c r="F465" s="47"/>
      <c r="G465" s="31">
        <v>11993.91</v>
      </c>
      <c r="H465" s="59">
        <f t="shared" si="64"/>
        <v>0</v>
      </c>
      <c r="I465" s="60"/>
      <c r="J465" s="50">
        <f t="shared" si="65"/>
        <v>0</v>
      </c>
    </row>
    <row r="466" spans="2:10" hidden="1" x14ac:dyDescent="0.3">
      <c r="B466" s="56"/>
      <c r="C466" s="57" t="s">
        <v>41</v>
      </c>
      <c r="D466" s="28" t="s">
        <v>516</v>
      </c>
      <c r="E466" s="29" t="s">
        <v>474</v>
      </c>
      <c r="F466" s="47"/>
      <c r="G466" s="31">
        <v>20024.64</v>
      </c>
      <c r="H466" s="59">
        <f t="shared" si="64"/>
        <v>0</v>
      </c>
      <c r="I466" s="60"/>
      <c r="J466" s="50">
        <f t="shared" si="65"/>
        <v>0</v>
      </c>
    </row>
    <row r="467" spans="2:10" hidden="1" x14ac:dyDescent="0.3">
      <c r="B467" s="56"/>
      <c r="C467" s="57" t="s">
        <v>43</v>
      </c>
      <c r="D467" s="28" t="s">
        <v>517</v>
      </c>
      <c r="E467" s="29" t="s">
        <v>474</v>
      </c>
      <c r="F467" s="47"/>
      <c r="G467" s="31">
        <v>26988.92</v>
      </c>
      <c r="H467" s="59">
        <f t="shared" si="64"/>
        <v>0</v>
      </c>
      <c r="I467" s="60"/>
      <c r="J467" s="50">
        <f t="shared" si="65"/>
        <v>0</v>
      </c>
    </row>
    <row r="468" spans="2:10" hidden="1" x14ac:dyDescent="0.3">
      <c r="B468" s="56"/>
      <c r="C468" s="57" t="s">
        <v>45</v>
      </c>
      <c r="D468" s="28" t="s">
        <v>518</v>
      </c>
      <c r="E468" s="29" t="s">
        <v>474</v>
      </c>
      <c r="F468" s="47"/>
      <c r="G468" s="31">
        <v>49928.98</v>
      </c>
      <c r="H468" s="59">
        <f t="shared" si="64"/>
        <v>0</v>
      </c>
      <c r="I468" s="60"/>
      <c r="J468" s="50">
        <f t="shared" si="65"/>
        <v>0</v>
      </c>
    </row>
    <row r="469" spans="2:10" hidden="1" x14ac:dyDescent="0.3">
      <c r="B469" s="56"/>
      <c r="C469" s="57" t="s">
        <v>47</v>
      </c>
      <c r="D469" s="28" t="s">
        <v>519</v>
      </c>
      <c r="E469" s="29" t="s">
        <v>474</v>
      </c>
      <c r="F469" s="47"/>
      <c r="G469" s="31">
        <v>67159.820000000007</v>
      </c>
      <c r="H469" s="59">
        <f t="shared" si="64"/>
        <v>0</v>
      </c>
      <c r="I469" s="60"/>
      <c r="J469" s="50">
        <f t="shared" si="65"/>
        <v>0</v>
      </c>
    </row>
    <row r="470" spans="2:10" hidden="1" x14ac:dyDescent="0.3">
      <c r="B470" s="56"/>
      <c r="C470" s="57" t="s">
        <v>49</v>
      </c>
      <c r="D470" s="28" t="s">
        <v>520</v>
      </c>
      <c r="E470" s="29" t="s">
        <v>521</v>
      </c>
      <c r="F470" s="47"/>
      <c r="G470" s="31">
        <v>39288.9</v>
      </c>
      <c r="H470" s="59">
        <f t="shared" si="64"/>
        <v>0</v>
      </c>
      <c r="I470" s="60"/>
      <c r="J470" s="50">
        <f t="shared" si="65"/>
        <v>0</v>
      </c>
    </row>
    <row r="471" spans="2:10" hidden="1" x14ac:dyDescent="0.3">
      <c r="B471" s="56"/>
      <c r="C471" s="57" t="s">
        <v>51</v>
      </c>
      <c r="D471" s="28" t="s">
        <v>522</v>
      </c>
      <c r="E471" s="29" t="s">
        <v>474</v>
      </c>
      <c r="F471" s="47"/>
      <c r="G471" s="31">
        <v>683.66</v>
      </c>
      <c r="H471" s="59">
        <f t="shared" si="64"/>
        <v>0</v>
      </c>
      <c r="I471" s="60"/>
      <c r="J471" s="50">
        <f t="shared" si="65"/>
        <v>0</v>
      </c>
    </row>
    <row r="472" spans="2:10" hidden="1" x14ac:dyDescent="0.3">
      <c r="B472" s="56"/>
      <c r="C472" s="57" t="s">
        <v>53</v>
      </c>
      <c r="D472" s="28" t="s">
        <v>523</v>
      </c>
      <c r="E472" s="29" t="s">
        <v>474</v>
      </c>
      <c r="F472" s="47"/>
      <c r="G472" s="31">
        <v>2481.7399999999998</v>
      </c>
      <c r="H472" s="59">
        <f t="shared" si="64"/>
        <v>0</v>
      </c>
      <c r="I472" s="60"/>
      <c r="J472" s="50">
        <f t="shared" si="65"/>
        <v>0</v>
      </c>
    </row>
    <row r="473" spans="2:10" hidden="1" x14ac:dyDescent="0.3">
      <c r="B473" s="56"/>
      <c r="C473" s="57" t="s">
        <v>56</v>
      </c>
      <c r="D473" s="28" t="s">
        <v>524</v>
      </c>
      <c r="E473" s="29" t="s">
        <v>474</v>
      </c>
      <c r="F473" s="47"/>
      <c r="G473" s="31">
        <v>5036.66</v>
      </c>
      <c r="H473" s="59">
        <f t="shared" si="64"/>
        <v>0</v>
      </c>
      <c r="I473" s="60"/>
      <c r="J473" s="50">
        <f t="shared" si="65"/>
        <v>0</v>
      </c>
    </row>
    <row r="474" spans="2:10" hidden="1" x14ac:dyDescent="0.3">
      <c r="B474" s="56"/>
      <c r="C474" s="57" t="s">
        <v>58</v>
      </c>
      <c r="D474" s="28" t="s">
        <v>525</v>
      </c>
      <c r="E474" s="29" t="s">
        <v>474</v>
      </c>
      <c r="F474" s="47"/>
      <c r="G474" s="31">
        <v>4472.7299999999996</v>
      </c>
      <c r="H474" s="59">
        <f t="shared" si="64"/>
        <v>0</v>
      </c>
      <c r="I474" s="60"/>
      <c r="J474" s="50">
        <f t="shared" si="65"/>
        <v>0</v>
      </c>
    </row>
    <row r="475" spans="2:10" hidden="1" x14ac:dyDescent="0.3">
      <c r="B475" s="56"/>
      <c r="C475" s="57" t="s">
        <v>60</v>
      </c>
      <c r="D475" s="28" t="s">
        <v>526</v>
      </c>
      <c r="E475" s="29" t="s">
        <v>474</v>
      </c>
      <c r="F475" s="47"/>
      <c r="G475" s="31">
        <v>5943.84</v>
      </c>
      <c r="H475" s="59">
        <f t="shared" si="64"/>
        <v>0</v>
      </c>
      <c r="I475" s="60"/>
      <c r="J475" s="50">
        <f t="shared" si="65"/>
        <v>0</v>
      </c>
    </row>
    <row r="476" spans="2:10" hidden="1" x14ac:dyDescent="0.3">
      <c r="B476" s="56"/>
      <c r="C476" s="57" t="s">
        <v>62</v>
      </c>
      <c r="D476" s="28" t="s">
        <v>527</v>
      </c>
      <c r="E476" s="29" t="s">
        <v>474</v>
      </c>
      <c r="F476" s="47"/>
      <c r="G476" s="31">
        <v>9409.2099999999991</v>
      </c>
      <c r="H476" s="59">
        <f t="shared" si="64"/>
        <v>0</v>
      </c>
      <c r="I476" s="60"/>
      <c r="J476" s="50">
        <f t="shared" si="65"/>
        <v>0</v>
      </c>
    </row>
    <row r="477" spans="2:10" hidden="1" x14ac:dyDescent="0.3">
      <c r="B477" s="56"/>
      <c r="C477" s="57" t="s">
        <v>64</v>
      </c>
      <c r="D477" s="28" t="s">
        <v>528</v>
      </c>
      <c r="E477" s="29" t="s">
        <v>474</v>
      </c>
      <c r="F477" s="47"/>
      <c r="G477" s="31">
        <v>10658.58</v>
      </c>
      <c r="H477" s="59">
        <f t="shared" si="64"/>
        <v>0</v>
      </c>
      <c r="I477" s="60"/>
      <c r="J477" s="50">
        <f t="shared" si="65"/>
        <v>0</v>
      </c>
    </row>
    <row r="478" spans="2:10" hidden="1" x14ac:dyDescent="0.3">
      <c r="B478" s="56"/>
      <c r="C478" s="57" t="s">
        <v>66</v>
      </c>
      <c r="D478" s="28" t="s">
        <v>529</v>
      </c>
      <c r="E478" s="29" t="s">
        <v>474</v>
      </c>
      <c r="F478" s="47"/>
      <c r="G478" s="31">
        <v>18154.16</v>
      </c>
      <c r="H478" s="59">
        <f t="shared" si="64"/>
        <v>0</v>
      </c>
      <c r="I478" s="60"/>
      <c r="J478" s="50">
        <f t="shared" si="65"/>
        <v>0</v>
      </c>
    </row>
    <row r="479" spans="2:10" hidden="1" x14ac:dyDescent="0.3">
      <c r="B479" s="56"/>
      <c r="C479" s="57" t="s">
        <v>68</v>
      </c>
      <c r="D479" s="28" t="s">
        <v>530</v>
      </c>
      <c r="E479" s="29" t="s">
        <v>474</v>
      </c>
      <c r="F479" s="47"/>
      <c r="G479" s="31">
        <v>37942.71</v>
      </c>
      <c r="H479" s="59">
        <f t="shared" si="64"/>
        <v>0</v>
      </c>
      <c r="I479" s="60"/>
      <c r="J479" s="50">
        <f t="shared" si="65"/>
        <v>0</v>
      </c>
    </row>
    <row r="480" spans="2:10" hidden="1" x14ac:dyDescent="0.3">
      <c r="B480" s="56"/>
      <c r="C480" s="57" t="s">
        <v>70</v>
      </c>
      <c r="D480" s="62" t="s">
        <v>531</v>
      </c>
      <c r="E480" s="29" t="s">
        <v>474</v>
      </c>
      <c r="F480" s="47"/>
      <c r="G480" s="31">
        <v>45440.34</v>
      </c>
      <c r="H480" s="59">
        <f t="shared" si="64"/>
        <v>0</v>
      </c>
      <c r="I480" s="60"/>
      <c r="J480" s="50">
        <f t="shared" si="65"/>
        <v>0</v>
      </c>
    </row>
    <row r="481" spans="2:10" hidden="1" x14ac:dyDescent="0.3">
      <c r="B481" s="56"/>
      <c r="C481" s="57" t="s">
        <v>72</v>
      </c>
      <c r="D481" s="28" t="s">
        <v>532</v>
      </c>
      <c r="E481" s="29" t="s">
        <v>474</v>
      </c>
      <c r="F481" s="47"/>
      <c r="G481" s="31">
        <v>66279.58</v>
      </c>
      <c r="H481" s="59">
        <f t="shared" si="64"/>
        <v>0</v>
      </c>
      <c r="I481" s="60"/>
      <c r="J481" s="50">
        <f t="shared" si="65"/>
        <v>0</v>
      </c>
    </row>
    <row r="482" spans="2:10" ht="24" hidden="1" customHeight="1" x14ac:dyDescent="0.3">
      <c r="B482" s="56"/>
      <c r="C482" s="57" t="s">
        <v>74</v>
      </c>
      <c r="D482" s="62" t="s">
        <v>533</v>
      </c>
      <c r="E482" s="29" t="s">
        <v>474</v>
      </c>
      <c r="F482" s="47"/>
      <c r="G482" s="31">
        <v>91696.1</v>
      </c>
      <c r="H482" s="59">
        <f t="shared" si="64"/>
        <v>0</v>
      </c>
      <c r="I482" s="60"/>
      <c r="J482" s="50">
        <f t="shared" si="65"/>
        <v>0</v>
      </c>
    </row>
    <row r="483" spans="2:10" ht="25.5" hidden="1" customHeight="1" x14ac:dyDescent="0.3">
      <c r="B483" s="56"/>
      <c r="C483" s="57" t="s">
        <v>76</v>
      </c>
      <c r="D483" s="62" t="s">
        <v>534</v>
      </c>
      <c r="E483" s="29" t="s">
        <v>474</v>
      </c>
      <c r="F483" s="47"/>
      <c r="G483" s="31">
        <v>91696.1</v>
      </c>
      <c r="H483" s="59">
        <f t="shared" si="64"/>
        <v>0</v>
      </c>
      <c r="I483" s="60"/>
      <c r="J483" s="50">
        <f t="shared" si="65"/>
        <v>0</v>
      </c>
    </row>
    <row r="484" spans="2:10" hidden="1" x14ac:dyDescent="0.3">
      <c r="B484" s="56"/>
      <c r="C484" s="57" t="s">
        <v>535</v>
      </c>
      <c r="D484" s="62" t="s">
        <v>536</v>
      </c>
      <c r="E484" s="29" t="s">
        <v>474</v>
      </c>
      <c r="F484" s="47"/>
      <c r="G484" s="31">
        <v>11944.09</v>
      </c>
      <c r="H484" s="59">
        <f t="shared" si="64"/>
        <v>0</v>
      </c>
      <c r="I484" s="60"/>
      <c r="J484" s="50">
        <f t="shared" si="65"/>
        <v>0</v>
      </c>
    </row>
    <row r="485" spans="2:10" hidden="1" x14ac:dyDescent="0.3">
      <c r="B485" s="56"/>
      <c r="C485" s="57" t="s">
        <v>537</v>
      </c>
      <c r="D485" s="62" t="s">
        <v>538</v>
      </c>
      <c r="E485" s="29" t="s">
        <v>474</v>
      </c>
      <c r="F485" s="47"/>
      <c r="G485" s="31">
        <v>12632.15</v>
      </c>
      <c r="H485" s="59">
        <f t="shared" si="64"/>
        <v>0</v>
      </c>
      <c r="I485" s="60"/>
      <c r="J485" s="50">
        <f t="shared" si="65"/>
        <v>0</v>
      </c>
    </row>
    <row r="486" spans="2:10" hidden="1" x14ac:dyDescent="0.3">
      <c r="B486" s="56"/>
      <c r="C486" s="57" t="s">
        <v>539</v>
      </c>
      <c r="D486" s="62" t="s">
        <v>540</v>
      </c>
      <c r="E486" s="29" t="s">
        <v>474</v>
      </c>
      <c r="F486" s="47"/>
      <c r="G486" s="31">
        <v>15556.73</v>
      </c>
      <c r="H486" s="59">
        <f t="shared" si="64"/>
        <v>0</v>
      </c>
      <c r="I486" s="60"/>
      <c r="J486" s="50">
        <f t="shared" si="65"/>
        <v>0</v>
      </c>
    </row>
    <row r="487" spans="2:10" ht="26.25" hidden="1" customHeight="1" x14ac:dyDescent="0.3">
      <c r="B487" s="56"/>
      <c r="C487" s="57" t="s">
        <v>541</v>
      </c>
      <c r="D487" s="62" t="s">
        <v>542</v>
      </c>
      <c r="E487" s="29" t="s">
        <v>474</v>
      </c>
      <c r="F487" s="47"/>
      <c r="G487" s="31">
        <v>26622</v>
      </c>
      <c r="H487" s="59">
        <f t="shared" si="64"/>
        <v>0</v>
      </c>
      <c r="I487" s="60"/>
      <c r="J487" s="50">
        <f t="shared" si="65"/>
        <v>0</v>
      </c>
    </row>
    <row r="488" spans="2:10" ht="26.25" hidden="1" customHeight="1" x14ac:dyDescent="0.3">
      <c r="B488" s="56"/>
      <c r="C488" s="57" t="s">
        <v>543</v>
      </c>
      <c r="D488" s="161" t="s">
        <v>544</v>
      </c>
      <c r="E488" s="29" t="s">
        <v>474</v>
      </c>
      <c r="F488" s="47"/>
      <c r="G488" s="31">
        <v>28124.82</v>
      </c>
      <c r="H488" s="59">
        <f t="shared" si="64"/>
        <v>0</v>
      </c>
      <c r="I488" s="60"/>
      <c r="J488" s="50">
        <f t="shared" si="65"/>
        <v>0</v>
      </c>
    </row>
    <row r="489" spans="2:10" ht="16.5" hidden="1" customHeight="1" x14ac:dyDescent="0.3">
      <c r="B489" s="56"/>
      <c r="C489" s="57" t="s">
        <v>545</v>
      </c>
      <c r="D489" s="62" t="s">
        <v>546</v>
      </c>
      <c r="E489" s="29" t="s">
        <v>474</v>
      </c>
      <c r="F489" s="47"/>
      <c r="G489" s="31">
        <v>17511.28</v>
      </c>
      <c r="H489" s="59">
        <f t="shared" si="64"/>
        <v>0</v>
      </c>
      <c r="I489" s="60"/>
      <c r="J489" s="50">
        <f t="shared" si="65"/>
        <v>0</v>
      </c>
    </row>
    <row r="490" spans="2:10" ht="14.25" hidden="1" customHeight="1" x14ac:dyDescent="0.3">
      <c r="B490" s="56"/>
      <c r="C490" s="57" t="s">
        <v>547</v>
      </c>
      <c r="D490" s="62" t="s">
        <v>548</v>
      </c>
      <c r="E490" s="29" t="s">
        <v>474</v>
      </c>
      <c r="F490" s="47"/>
      <c r="G490" s="31">
        <v>24134.18</v>
      </c>
      <c r="H490" s="59">
        <f t="shared" si="64"/>
        <v>0</v>
      </c>
      <c r="I490" s="60"/>
      <c r="J490" s="50">
        <f t="shared" si="65"/>
        <v>0</v>
      </c>
    </row>
    <row r="491" spans="2:10" ht="13.5" hidden="1" customHeight="1" x14ac:dyDescent="0.3">
      <c r="B491" s="56"/>
      <c r="C491" s="57" t="s">
        <v>549</v>
      </c>
      <c r="D491" s="62" t="s">
        <v>550</v>
      </c>
      <c r="E491" s="29" t="s">
        <v>474</v>
      </c>
      <c r="F491" s="47"/>
      <c r="G491" s="31">
        <v>17072.849999999999</v>
      </c>
      <c r="H491" s="59">
        <f t="shared" si="64"/>
        <v>0</v>
      </c>
      <c r="I491" s="60"/>
      <c r="J491" s="50">
        <f t="shared" si="65"/>
        <v>0</v>
      </c>
    </row>
    <row r="492" spans="2:10" hidden="1" x14ac:dyDescent="0.3">
      <c r="B492" s="56"/>
      <c r="C492" s="57" t="s">
        <v>551</v>
      </c>
      <c r="D492" s="62" t="s">
        <v>552</v>
      </c>
      <c r="E492" s="29" t="s">
        <v>474</v>
      </c>
      <c r="F492" s="47"/>
      <c r="G492" s="31">
        <v>19969.87</v>
      </c>
      <c r="H492" s="59">
        <f t="shared" si="64"/>
        <v>0</v>
      </c>
      <c r="I492" s="60"/>
      <c r="J492" s="50">
        <f t="shared" si="65"/>
        <v>0</v>
      </c>
    </row>
    <row r="493" spans="2:10" hidden="1" x14ac:dyDescent="0.3">
      <c r="B493" s="56"/>
      <c r="C493" s="57" t="s">
        <v>553</v>
      </c>
      <c r="D493" s="62" t="s">
        <v>554</v>
      </c>
      <c r="E493" s="29" t="s">
        <v>474</v>
      </c>
      <c r="F493" s="47"/>
      <c r="G493" s="31">
        <v>21061.29</v>
      </c>
      <c r="H493" s="59">
        <f t="shared" si="64"/>
        <v>0</v>
      </c>
      <c r="I493" s="60"/>
      <c r="J493" s="50">
        <f t="shared" si="65"/>
        <v>0</v>
      </c>
    </row>
    <row r="494" spans="2:10" hidden="1" x14ac:dyDescent="0.3">
      <c r="B494" s="56"/>
      <c r="C494" s="57" t="s">
        <v>555</v>
      </c>
      <c r="D494" s="62" t="s">
        <v>556</v>
      </c>
      <c r="E494" s="29" t="s">
        <v>474</v>
      </c>
      <c r="F494" s="47"/>
      <c r="G494" s="31">
        <v>31521.73</v>
      </c>
      <c r="H494" s="59">
        <f t="shared" si="64"/>
        <v>0</v>
      </c>
      <c r="I494" s="60"/>
      <c r="J494" s="50">
        <f t="shared" si="65"/>
        <v>0</v>
      </c>
    </row>
    <row r="495" spans="2:10" hidden="1" x14ac:dyDescent="0.3">
      <c r="B495" s="56"/>
      <c r="C495" s="57" t="s">
        <v>557</v>
      </c>
      <c r="D495" s="62" t="s">
        <v>558</v>
      </c>
      <c r="E495" s="29" t="s">
        <v>474</v>
      </c>
      <c r="F495" s="47"/>
      <c r="G495" s="31">
        <v>33316.6</v>
      </c>
      <c r="H495" s="59">
        <f t="shared" si="64"/>
        <v>0</v>
      </c>
      <c r="I495" s="60"/>
      <c r="J495" s="50">
        <f t="shared" si="65"/>
        <v>0</v>
      </c>
    </row>
    <row r="496" spans="2:10" hidden="1" x14ac:dyDescent="0.3">
      <c r="B496" s="56"/>
      <c r="C496" s="57" t="s">
        <v>559</v>
      </c>
      <c r="D496" s="62" t="s">
        <v>560</v>
      </c>
      <c r="E496" s="29" t="s">
        <v>474</v>
      </c>
      <c r="F496" s="47"/>
      <c r="G496" s="31">
        <v>64738.19</v>
      </c>
      <c r="H496" s="59">
        <f t="shared" si="64"/>
        <v>0</v>
      </c>
      <c r="I496" s="60"/>
      <c r="J496" s="50">
        <f t="shared" si="65"/>
        <v>0</v>
      </c>
    </row>
    <row r="497" spans="2:10" hidden="1" x14ac:dyDescent="0.3">
      <c r="B497" s="56"/>
      <c r="C497" s="57" t="s">
        <v>561</v>
      </c>
      <c r="D497" s="62" t="s">
        <v>562</v>
      </c>
      <c r="E497" s="29" t="s">
        <v>474</v>
      </c>
      <c r="F497" s="47"/>
      <c r="G497" s="31">
        <v>26604.77</v>
      </c>
      <c r="H497" s="59">
        <f t="shared" si="64"/>
        <v>0</v>
      </c>
      <c r="I497" s="60"/>
      <c r="J497" s="50">
        <f t="shared" si="65"/>
        <v>0</v>
      </c>
    </row>
    <row r="498" spans="2:10" ht="25.5" hidden="1" customHeight="1" x14ac:dyDescent="0.3">
      <c r="B498" s="56"/>
      <c r="C498" s="57" t="s">
        <v>563</v>
      </c>
      <c r="D498" s="62" t="s">
        <v>564</v>
      </c>
      <c r="E498" s="29" t="s">
        <v>29</v>
      </c>
      <c r="F498" s="47"/>
      <c r="G498" s="31">
        <v>1716.11</v>
      </c>
      <c r="H498" s="59">
        <f t="shared" si="64"/>
        <v>0</v>
      </c>
      <c r="I498" s="60"/>
      <c r="J498" s="50">
        <f t="shared" si="65"/>
        <v>0</v>
      </c>
    </row>
    <row r="499" spans="2:10" ht="24.75" hidden="1" customHeight="1" x14ac:dyDescent="0.3">
      <c r="B499" s="56"/>
      <c r="C499" s="57" t="s">
        <v>565</v>
      </c>
      <c r="D499" s="62" t="s">
        <v>566</v>
      </c>
      <c r="E499" s="29" t="s">
        <v>29</v>
      </c>
      <c r="F499" s="47"/>
      <c r="G499" s="31">
        <v>1906.44</v>
      </c>
      <c r="H499" s="59">
        <f t="shared" si="64"/>
        <v>0</v>
      </c>
      <c r="I499" s="60"/>
      <c r="J499" s="50">
        <f t="shared" si="65"/>
        <v>0</v>
      </c>
    </row>
    <row r="500" spans="2:10" ht="24" hidden="1" customHeight="1" x14ac:dyDescent="0.3">
      <c r="B500" s="56"/>
      <c r="C500" s="57" t="s">
        <v>567</v>
      </c>
      <c r="D500" s="62" t="s">
        <v>568</v>
      </c>
      <c r="E500" s="29" t="s">
        <v>29</v>
      </c>
      <c r="F500" s="47"/>
      <c r="G500" s="31">
        <v>1776.53</v>
      </c>
      <c r="H500" s="59">
        <f t="shared" si="64"/>
        <v>0</v>
      </c>
      <c r="I500" s="60"/>
      <c r="J500" s="50">
        <f t="shared" si="65"/>
        <v>0</v>
      </c>
    </row>
    <row r="501" spans="2:10" ht="24.75" hidden="1" customHeight="1" x14ac:dyDescent="0.3">
      <c r="B501" s="56"/>
      <c r="C501" s="57" t="s">
        <v>569</v>
      </c>
      <c r="D501" s="62" t="s">
        <v>570</v>
      </c>
      <c r="E501" s="29" t="s">
        <v>29</v>
      </c>
      <c r="F501" s="47"/>
      <c r="G501" s="31">
        <v>2061.8000000000002</v>
      </c>
      <c r="H501" s="59">
        <f t="shared" si="64"/>
        <v>0</v>
      </c>
      <c r="I501" s="60"/>
      <c r="J501" s="50">
        <f t="shared" si="65"/>
        <v>0</v>
      </c>
    </row>
    <row r="502" spans="2:10" ht="24.75" hidden="1" customHeight="1" x14ac:dyDescent="0.3">
      <c r="B502" s="56"/>
      <c r="C502" s="57" t="s">
        <v>571</v>
      </c>
      <c r="D502" s="62" t="s">
        <v>572</v>
      </c>
      <c r="E502" s="29" t="s">
        <v>29</v>
      </c>
      <c r="F502" s="47"/>
      <c r="G502" s="31">
        <v>1868.24</v>
      </c>
      <c r="H502" s="59">
        <f t="shared" si="64"/>
        <v>0</v>
      </c>
      <c r="I502" s="60"/>
      <c r="J502" s="50">
        <f t="shared" si="65"/>
        <v>0</v>
      </c>
    </row>
    <row r="503" spans="2:10" ht="26.25" hidden="1" customHeight="1" x14ac:dyDescent="0.3">
      <c r="B503" s="56"/>
      <c r="C503" s="57" t="s">
        <v>573</v>
      </c>
      <c r="D503" s="62" t="s">
        <v>574</v>
      </c>
      <c r="E503" s="29" t="s">
        <v>29</v>
      </c>
      <c r="F503" s="47"/>
      <c r="G503" s="31">
        <v>2046.53</v>
      </c>
      <c r="H503" s="59">
        <f t="shared" si="64"/>
        <v>0</v>
      </c>
      <c r="I503" s="60"/>
      <c r="J503" s="50">
        <f t="shared" si="65"/>
        <v>0</v>
      </c>
    </row>
    <row r="504" spans="2:10" ht="27" hidden="1" customHeight="1" x14ac:dyDescent="0.3">
      <c r="B504" s="56"/>
      <c r="C504" s="57" t="s">
        <v>575</v>
      </c>
      <c r="D504" s="62" t="s">
        <v>576</v>
      </c>
      <c r="E504" s="29" t="s">
        <v>29</v>
      </c>
      <c r="F504" s="47"/>
      <c r="G504" s="31">
        <v>4805.96</v>
      </c>
      <c r="H504" s="59">
        <f t="shared" si="64"/>
        <v>0</v>
      </c>
      <c r="I504" s="60"/>
      <c r="J504" s="50">
        <f t="shared" si="65"/>
        <v>0</v>
      </c>
    </row>
    <row r="505" spans="2:10" ht="25.5" hidden="1" customHeight="1" x14ac:dyDescent="0.3">
      <c r="B505" s="56"/>
      <c r="C505" s="57" t="s">
        <v>577</v>
      </c>
      <c r="D505" s="62" t="s">
        <v>578</v>
      </c>
      <c r="E505" s="29" t="s">
        <v>29</v>
      </c>
      <c r="F505" s="47"/>
      <c r="G505" s="31">
        <v>6186.11</v>
      </c>
      <c r="H505" s="59">
        <f t="shared" si="64"/>
        <v>0</v>
      </c>
      <c r="I505" s="60"/>
      <c r="J505" s="50">
        <f t="shared" si="65"/>
        <v>0</v>
      </c>
    </row>
    <row r="506" spans="2:10" ht="27" hidden="1" customHeight="1" x14ac:dyDescent="0.3">
      <c r="B506" s="56"/>
      <c r="C506" s="57" t="s">
        <v>579</v>
      </c>
      <c r="D506" s="62" t="s">
        <v>580</v>
      </c>
      <c r="E506" s="29" t="s">
        <v>29</v>
      </c>
      <c r="F506" s="47"/>
      <c r="G506" s="31">
        <v>8465.4699999999993</v>
      </c>
      <c r="H506" s="59">
        <f t="shared" si="64"/>
        <v>0</v>
      </c>
      <c r="I506" s="60"/>
      <c r="J506" s="50">
        <f t="shared" si="65"/>
        <v>0</v>
      </c>
    </row>
    <row r="507" spans="2:10" ht="24.75" hidden="1" customHeight="1" x14ac:dyDescent="0.3">
      <c r="B507" s="56"/>
      <c r="C507" s="57" t="s">
        <v>581</v>
      </c>
      <c r="D507" s="62" t="s">
        <v>582</v>
      </c>
      <c r="E507" s="29" t="s">
        <v>29</v>
      </c>
      <c r="F507" s="47"/>
      <c r="G507" s="31">
        <v>1971.27</v>
      </c>
      <c r="H507" s="59">
        <f t="shared" si="64"/>
        <v>0</v>
      </c>
      <c r="I507" s="60"/>
      <c r="J507" s="50">
        <f t="shared" si="65"/>
        <v>0</v>
      </c>
    </row>
    <row r="508" spans="2:10" ht="24.75" hidden="1" customHeight="1" x14ac:dyDescent="0.3">
      <c r="B508" s="56"/>
      <c r="C508" s="57" t="s">
        <v>583</v>
      </c>
      <c r="D508" s="62" t="s">
        <v>584</v>
      </c>
      <c r="E508" s="29" t="s">
        <v>29</v>
      </c>
      <c r="F508" s="47"/>
      <c r="G508" s="31">
        <v>2191.0700000000002</v>
      </c>
      <c r="H508" s="59">
        <f t="shared" si="64"/>
        <v>0</v>
      </c>
      <c r="I508" s="60"/>
      <c r="J508" s="50">
        <f t="shared" si="65"/>
        <v>0</v>
      </c>
    </row>
    <row r="509" spans="2:10" ht="27" hidden="1" customHeight="1" x14ac:dyDescent="0.3">
      <c r="B509" s="56"/>
      <c r="C509" s="57" t="s">
        <v>585</v>
      </c>
      <c r="D509" s="62" t="s">
        <v>586</v>
      </c>
      <c r="E509" s="29" t="s">
        <v>29</v>
      </c>
      <c r="F509" s="47"/>
      <c r="G509" s="31">
        <v>2470.1</v>
      </c>
      <c r="H509" s="59">
        <f t="shared" si="64"/>
        <v>0</v>
      </c>
      <c r="I509" s="60"/>
      <c r="J509" s="50">
        <f t="shared" si="65"/>
        <v>0</v>
      </c>
    </row>
    <row r="510" spans="2:10" ht="27.75" hidden="1" customHeight="1" x14ac:dyDescent="0.3">
      <c r="B510" s="56"/>
      <c r="C510" s="57" t="s">
        <v>587</v>
      </c>
      <c r="D510" s="62" t="s">
        <v>588</v>
      </c>
      <c r="E510" s="29" t="s">
        <v>29</v>
      </c>
      <c r="F510" s="47"/>
      <c r="G510" s="31">
        <v>3334.91</v>
      </c>
      <c r="H510" s="59">
        <f t="shared" si="64"/>
        <v>0</v>
      </c>
      <c r="I510" s="60"/>
      <c r="J510" s="50">
        <f t="shared" si="65"/>
        <v>0</v>
      </c>
    </row>
    <row r="511" spans="2:10" ht="26.25" hidden="1" customHeight="1" x14ac:dyDescent="0.3">
      <c r="B511" s="56"/>
      <c r="C511" s="57" t="s">
        <v>589</v>
      </c>
      <c r="D511" s="62" t="s">
        <v>590</v>
      </c>
      <c r="E511" s="29" t="s">
        <v>29</v>
      </c>
      <c r="F511" s="47"/>
      <c r="G511" s="31">
        <v>4134.57</v>
      </c>
      <c r="H511" s="59">
        <f t="shared" si="64"/>
        <v>0</v>
      </c>
      <c r="I511" s="60"/>
      <c r="J511" s="50">
        <f t="shared" si="65"/>
        <v>0</v>
      </c>
    </row>
    <row r="512" spans="2:10" ht="25.5" hidden="1" customHeight="1" x14ac:dyDescent="0.3">
      <c r="B512" s="56"/>
      <c r="C512" s="57" t="s">
        <v>591</v>
      </c>
      <c r="D512" s="62" t="s">
        <v>592</v>
      </c>
      <c r="E512" s="29" t="s">
        <v>474</v>
      </c>
      <c r="F512" s="47"/>
      <c r="G512" s="31">
        <v>19262.43</v>
      </c>
      <c r="H512" s="59">
        <f t="shared" si="64"/>
        <v>0</v>
      </c>
      <c r="I512" s="60"/>
      <c r="J512" s="50">
        <f t="shared" si="65"/>
        <v>0</v>
      </c>
    </row>
    <row r="513" spans="2:10" ht="24.75" hidden="1" customHeight="1" x14ac:dyDescent="0.3">
      <c r="B513" s="56"/>
      <c r="C513" s="57" t="s">
        <v>593</v>
      </c>
      <c r="D513" s="62" t="s">
        <v>594</v>
      </c>
      <c r="E513" s="29" t="s">
        <v>474</v>
      </c>
      <c r="F513" s="47"/>
      <c r="G513" s="31">
        <v>16392.3</v>
      </c>
      <c r="H513" s="59">
        <f t="shared" si="64"/>
        <v>0</v>
      </c>
      <c r="I513" s="60"/>
      <c r="J513" s="50">
        <f t="shared" si="65"/>
        <v>0</v>
      </c>
    </row>
    <row r="514" spans="2:10" hidden="1" x14ac:dyDescent="0.3">
      <c r="B514" s="56"/>
      <c r="C514" s="57" t="s">
        <v>595</v>
      </c>
      <c r="D514" s="62" t="s">
        <v>596</v>
      </c>
      <c r="E514" s="29" t="s">
        <v>474</v>
      </c>
      <c r="F514" s="47"/>
      <c r="G514" s="31">
        <v>6216.54</v>
      </c>
      <c r="H514" s="59">
        <f t="shared" si="64"/>
        <v>0</v>
      </c>
      <c r="I514" s="60"/>
      <c r="J514" s="50">
        <f t="shared" si="65"/>
        <v>0</v>
      </c>
    </row>
    <row r="515" spans="2:10" hidden="1" x14ac:dyDescent="0.3">
      <c r="B515" s="56"/>
      <c r="C515" s="57" t="s">
        <v>597</v>
      </c>
      <c r="D515" s="62" t="s">
        <v>598</v>
      </c>
      <c r="E515" s="29" t="s">
        <v>474</v>
      </c>
      <c r="F515" s="47"/>
      <c r="G515" s="31">
        <v>33102.46</v>
      </c>
      <c r="H515" s="59">
        <f t="shared" si="64"/>
        <v>0</v>
      </c>
      <c r="I515" s="60"/>
      <c r="J515" s="50">
        <f t="shared" si="65"/>
        <v>0</v>
      </c>
    </row>
    <row r="516" spans="2:10" hidden="1" x14ac:dyDescent="0.3">
      <c r="B516" s="56"/>
      <c r="C516" s="57" t="s">
        <v>599</v>
      </c>
      <c r="D516" s="62" t="s">
        <v>600</v>
      </c>
      <c r="E516" s="29" t="s">
        <v>29</v>
      </c>
      <c r="F516" s="47"/>
      <c r="G516" s="31">
        <v>1771.38</v>
      </c>
      <c r="H516" s="59">
        <f t="shared" si="64"/>
        <v>0</v>
      </c>
      <c r="I516" s="60"/>
      <c r="J516" s="50">
        <f t="shared" si="65"/>
        <v>0</v>
      </c>
    </row>
    <row r="517" spans="2:10" hidden="1" x14ac:dyDescent="0.3">
      <c r="B517" s="56"/>
      <c r="C517" s="57" t="s">
        <v>601</v>
      </c>
      <c r="D517" s="62" t="s">
        <v>602</v>
      </c>
      <c r="E517" s="29" t="s">
        <v>29</v>
      </c>
      <c r="F517" s="47"/>
      <c r="G517" s="31">
        <v>1928.61</v>
      </c>
      <c r="H517" s="59">
        <f t="shared" si="64"/>
        <v>0</v>
      </c>
      <c r="I517" s="60"/>
      <c r="J517" s="50">
        <f t="shared" si="65"/>
        <v>0</v>
      </c>
    </row>
    <row r="518" spans="2:10" hidden="1" x14ac:dyDescent="0.3">
      <c r="B518" s="56"/>
      <c r="C518" s="57" t="s">
        <v>603</v>
      </c>
      <c r="D518" s="62" t="s">
        <v>604</v>
      </c>
      <c r="E518" s="29" t="s">
        <v>29</v>
      </c>
      <c r="F518" s="47"/>
      <c r="G518" s="31">
        <v>2134.5100000000002</v>
      </c>
      <c r="H518" s="59">
        <f t="shared" si="64"/>
        <v>0</v>
      </c>
      <c r="I518" s="60"/>
      <c r="J518" s="50">
        <f t="shared" si="65"/>
        <v>0</v>
      </c>
    </row>
    <row r="519" spans="2:10" hidden="1" x14ac:dyDescent="0.3">
      <c r="B519" s="56"/>
      <c r="C519" s="57" t="s">
        <v>605</v>
      </c>
      <c r="D519" s="62" t="s">
        <v>606</v>
      </c>
      <c r="E519" s="29" t="s">
        <v>29</v>
      </c>
      <c r="F519" s="47"/>
      <c r="G519" s="31">
        <v>6620.22</v>
      </c>
      <c r="H519" s="59">
        <f t="shared" si="64"/>
        <v>0</v>
      </c>
      <c r="I519" s="60"/>
      <c r="J519" s="50">
        <f t="shared" si="65"/>
        <v>0</v>
      </c>
    </row>
    <row r="520" spans="2:10" hidden="1" x14ac:dyDescent="0.3">
      <c r="B520" s="56"/>
      <c r="C520" s="57" t="s">
        <v>607</v>
      </c>
      <c r="D520" s="62" t="s">
        <v>608</v>
      </c>
      <c r="E520" s="29" t="s">
        <v>29</v>
      </c>
      <c r="F520" s="47"/>
      <c r="G520" s="31">
        <v>2213.3000000000002</v>
      </c>
      <c r="H520" s="59">
        <f t="shared" si="64"/>
        <v>0</v>
      </c>
      <c r="I520" s="60"/>
      <c r="J520" s="50">
        <f t="shared" si="65"/>
        <v>0</v>
      </c>
    </row>
    <row r="521" spans="2:10" hidden="1" x14ac:dyDescent="0.3">
      <c r="B521" s="56"/>
      <c r="C521" s="57" t="s">
        <v>609</v>
      </c>
      <c r="D521" s="62" t="s">
        <v>610</v>
      </c>
      <c r="E521" s="29" t="s">
        <v>29</v>
      </c>
      <c r="F521" s="47"/>
      <c r="G521" s="31">
        <v>2710.86</v>
      </c>
      <c r="H521" s="59">
        <f t="shared" si="64"/>
        <v>0</v>
      </c>
      <c r="I521" s="60"/>
      <c r="J521" s="50">
        <f t="shared" si="65"/>
        <v>0</v>
      </c>
    </row>
    <row r="522" spans="2:10" hidden="1" x14ac:dyDescent="0.3">
      <c r="B522" s="56"/>
      <c r="C522" s="57" t="s">
        <v>611</v>
      </c>
      <c r="D522" s="62" t="s">
        <v>612</v>
      </c>
      <c r="E522" s="29" t="s">
        <v>29</v>
      </c>
      <c r="F522" s="47"/>
      <c r="G522" s="31">
        <v>3693.24</v>
      </c>
      <c r="H522" s="59">
        <f t="shared" si="64"/>
        <v>0</v>
      </c>
      <c r="I522" s="60"/>
      <c r="J522" s="50">
        <f t="shared" si="65"/>
        <v>0</v>
      </c>
    </row>
    <row r="523" spans="2:10" hidden="1" x14ac:dyDescent="0.3">
      <c r="B523" s="56"/>
      <c r="C523" s="57" t="s">
        <v>613</v>
      </c>
      <c r="D523" s="62" t="s">
        <v>614</v>
      </c>
      <c r="E523" s="29" t="s">
        <v>29</v>
      </c>
      <c r="F523" s="47"/>
      <c r="G523" s="31">
        <v>5365.62</v>
      </c>
      <c r="H523" s="59">
        <f t="shared" si="64"/>
        <v>0</v>
      </c>
      <c r="I523" s="60"/>
      <c r="J523" s="50">
        <f t="shared" si="65"/>
        <v>0</v>
      </c>
    </row>
    <row r="524" spans="2:10" hidden="1" x14ac:dyDescent="0.3">
      <c r="B524" s="56"/>
      <c r="C524" s="57" t="s">
        <v>615</v>
      </c>
      <c r="D524" s="62" t="s">
        <v>616</v>
      </c>
      <c r="E524" s="29" t="s">
        <v>29</v>
      </c>
      <c r="F524" s="47"/>
      <c r="G524" s="31">
        <v>8543.7800000000007</v>
      </c>
      <c r="H524" s="59">
        <f t="shared" si="64"/>
        <v>0</v>
      </c>
      <c r="I524" s="60"/>
      <c r="J524" s="50">
        <f t="shared" si="65"/>
        <v>0</v>
      </c>
    </row>
    <row r="525" spans="2:10" ht="27" hidden="1" customHeight="1" x14ac:dyDescent="0.3">
      <c r="B525" s="56"/>
      <c r="C525" s="57" t="s">
        <v>617</v>
      </c>
      <c r="D525" s="62" t="s">
        <v>618</v>
      </c>
      <c r="E525" s="29" t="s">
        <v>29</v>
      </c>
      <c r="F525" s="47"/>
      <c r="G525" s="31">
        <v>8331.51</v>
      </c>
      <c r="H525" s="59">
        <f t="shared" ref="H525:H527" si="66">+F525*G525</f>
        <v>0</v>
      </c>
      <c r="I525" s="60"/>
      <c r="J525" s="50">
        <f t="shared" ref="J525:J527" si="67">H525/$I$1025</f>
        <v>0</v>
      </c>
    </row>
    <row r="526" spans="2:10" ht="26.25" hidden="1" customHeight="1" x14ac:dyDescent="0.3">
      <c r="B526" s="56"/>
      <c r="C526" s="57" t="s">
        <v>619</v>
      </c>
      <c r="D526" s="62" t="s">
        <v>620</v>
      </c>
      <c r="E526" s="29" t="s">
        <v>29</v>
      </c>
      <c r="F526" s="47"/>
      <c r="G526" s="31">
        <v>5815.65</v>
      </c>
      <c r="H526" s="59">
        <f t="shared" si="66"/>
        <v>0</v>
      </c>
      <c r="I526" s="60"/>
      <c r="J526" s="50">
        <f t="shared" si="67"/>
        <v>0</v>
      </c>
    </row>
    <row r="527" spans="2:10" hidden="1" x14ac:dyDescent="0.3">
      <c r="B527" s="56"/>
      <c r="C527" s="57" t="s">
        <v>621</v>
      </c>
      <c r="D527" s="62" t="s">
        <v>622</v>
      </c>
      <c r="E527" s="29" t="s">
        <v>474</v>
      </c>
      <c r="F527" s="47"/>
      <c r="G527" s="31">
        <v>44259.44</v>
      </c>
      <c r="H527" s="59">
        <f t="shared" si="66"/>
        <v>0</v>
      </c>
      <c r="I527" s="60"/>
      <c r="J527" s="50">
        <f t="shared" si="67"/>
        <v>0</v>
      </c>
    </row>
    <row r="528" spans="2:10" hidden="1" x14ac:dyDescent="0.3">
      <c r="B528" s="56"/>
      <c r="C528" s="57"/>
      <c r="D528" s="62"/>
      <c r="E528" s="85"/>
      <c r="F528" s="47"/>
      <c r="G528" s="31"/>
      <c r="H528" s="59"/>
      <c r="I528" s="60"/>
      <c r="J528" s="50"/>
    </row>
    <row r="529" spans="2:12" hidden="1" x14ac:dyDescent="0.3">
      <c r="B529" s="56"/>
      <c r="C529" s="57"/>
      <c r="D529" s="62"/>
      <c r="E529" s="85"/>
      <c r="F529" s="47"/>
      <c r="G529" s="31"/>
      <c r="H529" s="59"/>
      <c r="I529" s="60"/>
      <c r="J529" s="50"/>
    </row>
    <row r="530" spans="2:12" hidden="1" x14ac:dyDescent="0.3">
      <c r="B530" s="67" t="s">
        <v>623</v>
      </c>
      <c r="C530" s="86"/>
      <c r="D530" s="469" t="s">
        <v>624</v>
      </c>
      <c r="E530" s="470"/>
      <c r="F530" s="470"/>
      <c r="G530" s="471"/>
      <c r="H530" s="69"/>
      <c r="I530" s="70"/>
      <c r="J530" s="71"/>
      <c r="K530" s="456" t="s">
        <v>625</v>
      </c>
      <c r="L530" s="445"/>
    </row>
    <row r="531" spans="2:12" hidden="1" x14ac:dyDescent="0.3">
      <c r="B531" s="56"/>
      <c r="C531" s="57" t="s">
        <v>18</v>
      </c>
      <c r="D531" s="62" t="s">
        <v>626</v>
      </c>
      <c r="E531" s="29" t="s">
        <v>481</v>
      </c>
      <c r="F531" s="47"/>
      <c r="G531" s="31">
        <v>19437.830000000002</v>
      </c>
      <c r="H531" s="59">
        <f t="shared" ref="H531:H537" si="68">+F531*G531</f>
        <v>0</v>
      </c>
      <c r="I531" s="60"/>
      <c r="J531" s="50">
        <f t="shared" ref="J531:J537" si="69">H531/$I$1025</f>
        <v>0</v>
      </c>
    </row>
    <row r="532" spans="2:12" hidden="1" x14ac:dyDescent="0.3">
      <c r="B532" s="56"/>
      <c r="C532" s="57" t="s">
        <v>32</v>
      </c>
      <c r="D532" s="62" t="s">
        <v>627</v>
      </c>
      <c r="E532" s="29" t="s">
        <v>481</v>
      </c>
      <c r="F532" s="47"/>
      <c r="G532" s="31">
        <v>71089.23</v>
      </c>
      <c r="H532" s="59">
        <f t="shared" si="68"/>
        <v>0</v>
      </c>
      <c r="I532" s="60"/>
      <c r="J532" s="50">
        <f t="shared" si="69"/>
        <v>0</v>
      </c>
    </row>
    <row r="533" spans="2:12" hidden="1" x14ac:dyDescent="0.3">
      <c r="B533" s="56"/>
      <c r="C533" s="57" t="s">
        <v>34</v>
      </c>
      <c r="D533" s="62" t="s">
        <v>628</v>
      </c>
      <c r="E533" s="29" t="s">
        <v>481</v>
      </c>
      <c r="F533" s="47"/>
      <c r="G533" s="31">
        <v>24767.24</v>
      </c>
      <c r="H533" s="59">
        <f t="shared" si="68"/>
        <v>0</v>
      </c>
      <c r="I533" s="60"/>
      <c r="J533" s="50">
        <f t="shared" si="69"/>
        <v>0</v>
      </c>
    </row>
    <row r="534" spans="2:12" hidden="1" x14ac:dyDescent="0.3">
      <c r="B534" s="56"/>
      <c r="C534" s="57" t="s">
        <v>36</v>
      </c>
      <c r="D534" s="62" t="s">
        <v>629</v>
      </c>
      <c r="E534" s="29" t="s">
        <v>481</v>
      </c>
      <c r="F534" s="47"/>
      <c r="G534" s="31">
        <v>90488.76</v>
      </c>
      <c r="H534" s="59">
        <f t="shared" si="68"/>
        <v>0</v>
      </c>
      <c r="I534" s="60"/>
      <c r="J534" s="50">
        <f t="shared" si="69"/>
        <v>0</v>
      </c>
    </row>
    <row r="535" spans="2:12" hidden="1" x14ac:dyDescent="0.3">
      <c r="B535" s="56"/>
      <c r="C535" s="57" t="s">
        <v>39</v>
      </c>
      <c r="D535" s="62" t="s">
        <v>630</v>
      </c>
      <c r="E535" s="29" t="s">
        <v>481</v>
      </c>
      <c r="F535" s="47"/>
      <c r="G535" s="31">
        <v>8853.76</v>
      </c>
      <c r="H535" s="59">
        <f t="shared" si="68"/>
        <v>0</v>
      </c>
      <c r="I535" s="60"/>
      <c r="J535" s="50">
        <f t="shared" si="69"/>
        <v>0</v>
      </c>
    </row>
    <row r="536" spans="2:12" hidden="1" x14ac:dyDescent="0.3">
      <c r="B536" s="56"/>
      <c r="C536" s="57" t="s">
        <v>41</v>
      </c>
      <c r="D536" s="62" t="s">
        <v>631</v>
      </c>
      <c r="E536" s="29" t="s">
        <v>481</v>
      </c>
      <c r="F536" s="47"/>
      <c r="G536" s="31">
        <v>11516.66</v>
      </c>
      <c r="H536" s="59">
        <f t="shared" si="68"/>
        <v>0</v>
      </c>
      <c r="I536" s="60"/>
      <c r="J536" s="50">
        <f t="shared" si="69"/>
        <v>0</v>
      </c>
    </row>
    <row r="537" spans="2:12" hidden="1" x14ac:dyDescent="0.3">
      <c r="B537" s="56"/>
      <c r="C537" s="57" t="s">
        <v>43</v>
      </c>
      <c r="D537" s="62" t="s">
        <v>632</v>
      </c>
      <c r="E537" s="29" t="s">
        <v>481</v>
      </c>
      <c r="F537" s="47"/>
      <c r="G537" s="31">
        <v>79208.240000000005</v>
      </c>
      <c r="H537" s="59">
        <f t="shared" si="68"/>
        <v>0</v>
      </c>
      <c r="I537" s="60"/>
      <c r="J537" s="50">
        <f t="shared" si="69"/>
        <v>0</v>
      </c>
    </row>
    <row r="538" spans="2:12" hidden="1" x14ac:dyDescent="0.3">
      <c r="B538" s="56"/>
      <c r="C538" s="57"/>
      <c r="D538" s="62"/>
      <c r="E538" s="85"/>
      <c r="F538" s="47"/>
      <c r="G538" s="31"/>
      <c r="H538" s="59"/>
      <c r="I538" s="60"/>
      <c r="J538" s="50"/>
    </row>
    <row r="539" spans="2:12" hidden="1" x14ac:dyDescent="0.3">
      <c r="B539" s="56"/>
      <c r="C539" s="57"/>
      <c r="D539" s="62"/>
      <c r="E539" s="85"/>
      <c r="F539" s="47"/>
      <c r="G539" s="31"/>
      <c r="H539" s="59"/>
      <c r="I539" s="60"/>
      <c r="J539" s="50"/>
    </row>
    <row r="540" spans="2:12" hidden="1" x14ac:dyDescent="0.3">
      <c r="B540" s="67" t="s">
        <v>633</v>
      </c>
      <c r="C540" s="86"/>
      <c r="D540" s="469" t="s">
        <v>634</v>
      </c>
      <c r="E540" s="470"/>
      <c r="F540" s="470"/>
      <c r="G540" s="471"/>
      <c r="H540" s="69"/>
      <c r="I540" s="70"/>
      <c r="J540" s="71"/>
      <c r="K540" s="456" t="s">
        <v>635</v>
      </c>
      <c r="L540" s="445"/>
    </row>
    <row r="541" spans="2:12" ht="28.5" hidden="1" customHeight="1" x14ac:dyDescent="0.3">
      <c r="B541" s="56"/>
      <c r="C541" s="57" t="s">
        <v>18</v>
      </c>
      <c r="D541" s="62" t="s">
        <v>636</v>
      </c>
      <c r="E541" s="29" t="s">
        <v>474</v>
      </c>
      <c r="F541" s="47"/>
      <c r="G541" s="31">
        <v>12567.3</v>
      </c>
      <c r="H541" s="59">
        <f t="shared" ref="H541:H593" si="70">+F541*G541</f>
        <v>0</v>
      </c>
      <c r="I541" s="60"/>
      <c r="J541" s="50">
        <f t="shared" ref="J541:J593" si="71">H541/$I$1025</f>
        <v>0</v>
      </c>
    </row>
    <row r="542" spans="2:12" ht="25.5" hidden="1" customHeight="1" x14ac:dyDescent="0.3">
      <c r="B542" s="56"/>
      <c r="C542" s="57" t="s">
        <v>32</v>
      </c>
      <c r="D542" s="62" t="s">
        <v>637</v>
      </c>
      <c r="E542" s="29" t="s">
        <v>474</v>
      </c>
      <c r="F542" s="47"/>
      <c r="G542" s="31">
        <v>15414.46</v>
      </c>
      <c r="H542" s="59">
        <f t="shared" si="70"/>
        <v>0</v>
      </c>
      <c r="I542" s="60"/>
      <c r="J542" s="50">
        <f t="shared" si="71"/>
        <v>0</v>
      </c>
    </row>
    <row r="543" spans="2:12" ht="26.25" hidden="1" customHeight="1" x14ac:dyDescent="0.3">
      <c r="B543" s="56"/>
      <c r="C543" s="57" t="s">
        <v>34</v>
      </c>
      <c r="D543" s="62" t="s">
        <v>638</v>
      </c>
      <c r="E543" s="29" t="s">
        <v>474</v>
      </c>
      <c r="F543" s="47"/>
      <c r="G543" s="31">
        <v>23955.360000000001</v>
      </c>
      <c r="H543" s="59">
        <f t="shared" si="70"/>
        <v>0</v>
      </c>
      <c r="I543" s="60"/>
      <c r="J543" s="50">
        <f t="shared" si="71"/>
        <v>0</v>
      </c>
    </row>
    <row r="544" spans="2:12" ht="25.5" hidden="1" customHeight="1" x14ac:dyDescent="0.3">
      <c r="B544" s="56"/>
      <c r="C544" s="57" t="s">
        <v>36</v>
      </c>
      <c r="D544" s="62" t="s">
        <v>639</v>
      </c>
      <c r="E544" s="29" t="s">
        <v>474</v>
      </c>
      <c r="F544" s="47"/>
      <c r="G544" s="31">
        <v>12272.24</v>
      </c>
      <c r="H544" s="59">
        <f t="shared" si="70"/>
        <v>0</v>
      </c>
      <c r="I544" s="60"/>
      <c r="J544" s="50">
        <f t="shared" si="71"/>
        <v>0</v>
      </c>
    </row>
    <row r="545" spans="2:10" ht="25.5" hidden="1" customHeight="1" x14ac:dyDescent="0.3">
      <c r="B545" s="56"/>
      <c r="C545" s="57" t="s">
        <v>39</v>
      </c>
      <c r="D545" s="62" t="s">
        <v>640</v>
      </c>
      <c r="E545" s="29" t="s">
        <v>474</v>
      </c>
      <c r="F545" s="47"/>
      <c r="G545" s="31">
        <v>15131.76</v>
      </c>
      <c r="H545" s="59">
        <f t="shared" si="70"/>
        <v>0</v>
      </c>
      <c r="I545" s="60"/>
      <c r="J545" s="50">
        <f t="shared" si="71"/>
        <v>0</v>
      </c>
    </row>
    <row r="546" spans="2:10" ht="27" hidden="1" customHeight="1" x14ac:dyDescent="0.3">
      <c r="B546" s="56"/>
      <c r="C546" s="57" t="s">
        <v>41</v>
      </c>
      <c r="D546" s="62" t="s">
        <v>641</v>
      </c>
      <c r="E546" s="29" t="s">
        <v>474</v>
      </c>
      <c r="F546" s="47"/>
      <c r="G546" s="31">
        <v>19407.509999999998</v>
      </c>
      <c r="H546" s="59">
        <f t="shared" si="70"/>
        <v>0</v>
      </c>
      <c r="I546" s="60"/>
      <c r="J546" s="50">
        <f t="shared" si="71"/>
        <v>0</v>
      </c>
    </row>
    <row r="547" spans="2:10" ht="26.25" hidden="1" customHeight="1" x14ac:dyDescent="0.3">
      <c r="B547" s="56"/>
      <c r="C547" s="57" t="s">
        <v>43</v>
      </c>
      <c r="D547" s="62" t="s">
        <v>642</v>
      </c>
      <c r="E547" s="29" t="s">
        <v>474</v>
      </c>
      <c r="F547" s="47"/>
      <c r="G547" s="31">
        <v>25521.41</v>
      </c>
      <c r="H547" s="59">
        <f t="shared" si="70"/>
        <v>0</v>
      </c>
      <c r="I547" s="60"/>
      <c r="J547" s="50">
        <f t="shared" si="71"/>
        <v>0</v>
      </c>
    </row>
    <row r="548" spans="2:10" ht="26.25" hidden="1" customHeight="1" x14ac:dyDescent="0.3">
      <c r="B548" s="56"/>
      <c r="C548" s="57" t="s">
        <v>45</v>
      </c>
      <c r="D548" s="62" t="s">
        <v>643</v>
      </c>
      <c r="E548" s="29" t="s">
        <v>474</v>
      </c>
      <c r="F548" s="47"/>
      <c r="G548" s="31">
        <v>31617.95</v>
      </c>
      <c r="H548" s="59">
        <f t="shared" si="70"/>
        <v>0</v>
      </c>
      <c r="I548" s="60"/>
      <c r="J548" s="50">
        <f t="shared" si="71"/>
        <v>0</v>
      </c>
    </row>
    <row r="549" spans="2:10" ht="26.25" hidden="1" customHeight="1" x14ac:dyDescent="0.3">
      <c r="B549" s="56"/>
      <c r="C549" s="57" t="s">
        <v>47</v>
      </c>
      <c r="D549" s="62" t="s">
        <v>644</v>
      </c>
      <c r="E549" s="29" t="s">
        <v>474</v>
      </c>
      <c r="F549" s="47"/>
      <c r="G549" s="31">
        <v>23332.32</v>
      </c>
      <c r="H549" s="59">
        <f t="shared" si="70"/>
        <v>0</v>
      </c>
      <c r="I549" s="60"/>
      <c r="J549" s="50">
        <f t="shared" si="71"/>
        <v>0</v>
      </c>
    </row>
    <row r="550" spans="2:10" ht="24.75" hidden="1" customHeight="1" x14ac:dyDescent="0.3">
      <c r="B550" s="56"/>
      <c r="C550" s="57" t="s">
        <v>49</v>
      </c>
      <c r="D550" s="62" t="s">
        <v>645</v>
      </c>
      <c r="E550" s="29" t="s">
        <v>474</v>
      </c>
      <c r="F550" s="47"/>
      <c r="G550" s="31">
        <v>23898.04</v>
      </c>
      <c r="H550" s="59">
        <f t="shared" si="70"/>
        <v>0</v>
      </c>
      <c r="I550" s="60"/>
      <c r="J550" s="50">
        <f t="shared" si="71"/>
        <v>0</v>
      </c>
    </row>
    <row r="551" spans="2:10" ht="26.4" hidden="1" x14ac:dyDescent="0.3">
      <c r="B551" s="56"/>
      <c r="C551" s="57" t="s">
        <v>51</v>
      </c>
      <c r="D551" s="62" t="s">
        <v>646</v>
      </c>
      <c r="E551" s="29" t="s">
        <v>474</v>
      </c>
      <c r="F551" s="47"/>
      <c r="G551" s="31">
        <v>11019.49</v>
      </c>
      <c r="H551" s="59">
        <f t="shared" si="70"/>
        <v>0</v>
      </c>
      <c r="I551" s="60"/>
      <c r="J551" s="50">
        <f t="shared" si="71"/>
        <v>0</v>
      </c>
    </row>
    <row r="552" spans="2:10" ht="25.5" hidden="1" customHeight="1" x14ac:dyDescent="0.3">
      <c r="B552" s="56"/>
      <c r="C552" s="57" t="s">
        <v>53</v>
      </c>
      <c r="D552" s="62" t="s">
        <v>647</v>
      </c>
      <c r="E552" s="29" t="s">
        <v>474</v>
      </c>
      <c r="F552" s="47"/>
      <c r="G552" s="31">
        <v>12622.29</v>
      </c>
      <c r="H552" s="59">
        <f t="shared" si="70"/>
        <v>0</v>
      </c>
      <c r="I552" s="60"/>
      <c r="J552" s="50">
        <f t="shared" si="71"/>
        <v>0</v>
      </c>
    </row>
    <row r="553" spans="2:10" ht="26.25" hidden="1" customHeight="1" x14ac:dyDescent="0.3">
      <c r="B553" s="56"/>
      <c r="C553" s="57" t="s">
        <v>56</v>
      </c>
      <c r="D553" s="62" t="s">
        <v>648</v>
      </c>
      <c r="E553" s="29" t="s">
        <v>474</v>
      </c>
      <c r="F553" s="47"/>
      <c r="G553" s="31">
        <v>16816.759999999998</v>
      </c>
      <c r="H553" s="59">
        <f t="shared" si="70"/>
        <v>0</v>
      </c>
      <c r="I553" s="60"/>
      <c r="J553" s="50">
        <f t="shared" si="71"/>
        <v>0</v>
      </c>
    </row>
    <row r="554" spans="2:10" ht="27" hidden="1" customHeight="1" x14ac:dyDescent="0.3">
      <c r="B554" s="56"/>
      <c r="C554" s="57" t="s">
        <v>58</v>
      </c>
      <c r="D554" s="62" t="s">
        <v>649</v>
      </c>
      <c r="E554" s="29" t="s">
        <v>474</v>
      </c>
      <c r="F554" s="47"/>
      <c r="G554" s="31">
        <v>20498.02</v>
      </c>
      <c r="H554" s="59">
        <f t="shared" si="70"/>
        <v>0</v>
      </c>
      <c r="I554" s="60"/>
      <c r="J554" s="50">
        <f t="shared" si="71"/>
        <v>0</v>
      </c>
    </row>
    <row r="555" spans="2:10" hidden="1" x14ac:dyDescent="0.3">
      <c r="B555" s="56"/>
      <c r="C555" s="57" t="s">
        <v>60</v>
      </c>
      <c r="D555" s="62" t="s">
        <v>650</v>
      </c>
      <c r="E555" s="29" t="s">
        <v>474</v>
      </c>
      <c r="F555" s="47"/>
      <c r="G555" s="31">
        <v>33301.980000000003</v>
      </c>
      <c r="H555" s="59">
        <f t="shared" si="70"/>
        <v>0</v>
      </c>
      <c r="I555" s="60"/>
      <c r="J555" s="50">
        <f t="shared" si="71"/>
        <v>0</v>
      </c>
    </row>
    <row r="556" spans="2:10" hidden="1" x14ac:dyDescent="0.3">
      <c r="B556" s="56"/>
      <c r="C556" s="57" t="s">
        <v>62</v>
      </c>
      <c r="D556" s="62" t="s">
        <v>651</v>
      </c>
      <c r="E556" s="29" t="s">
        <v>474</v>
      </c>
      <c r="F556" s="47"/>
      <c r="G556" s="31">
        <v>7244.81</v>
      </c>
      <c r="H556" s="59">
        <f t="shared" si="70"/>
        <v>0</v>
      </c>
      <c r="I556" s="60"/>
      <c r="J556" s="50">
        <f t="shared" si="71"/>
        <v>0</v>
      </c>
    </row>
    <row r="557" spans="2:10" hidden="1" x14ac:dyDescent="0.3">
      <c r="B557" s="56"/>
      <c r="C557" s="57" t="s">
        <v>64</v>
      </c>
      <c r="D557" s="62" t="s">
        <v>652</v>
      </c>
      <c r="E557" s="29" t="s">
        <v>474</v>
      </c>
      <c r="F557" s="47"/>
      <c r="G557" s="31">
        <v>10946.21</v>
      </c>
      <c r="H557" s="59">
        <f t="shared" si="70"/>
        <v>0</v>
      </c>
      <c r="I557" s="60"/>
      <c r="J557" s="50">
        <f t="shared" si="71"/>
        <v>0</v>
      </c>
    </row>
    <row r="558" spans="2:10" ht="25.5" hidden="1" customHeight="1" x14ac:dyDescent="0.3">
      <c r="B558" s="56"/>
      <c r="C558" s="57" t="s">
        <v>66</v>
      </c>
      <c r="D558" s="62" t="s">
        <v>653</v>
      </c>
      <c r="E558" s="29" t="s">
        <v>474</v>
      </c>
      <c r="F558" s="47"/>
      <c r="G558" s="31">
        <v>18782.259999999998</v>
      </c>
      <c r="H558" s="59">
        <f t="shared" si="70"/>
        <v>0</v>
      </c>
      <c r="I558" s="60"/>
      <c r="J558" s="50">
        <f t="shared" si="71"/>
        <v>0</v>
      </c>
    </row>
    <row r="559" spans="2:10" ht="24.75" hidden="1" customHeight="1" x14ac:dyDescent="0.3">
      <c r="B559" s="56"/>
      <c r="C559" s="57" t="s">
        <v>68</v>
      </c>
      <c r="D559" s="62" t="s">
        <v>654</v>
      </c>
      <c r="E559" s="29" t="s">
        <v>474</v>
      </c>
      <c r="F559" s="47"/>
      <c r="G559" s="31">
        <v>8612.1299999999992</v>
      </c>
      <c r="H559" s="59">
        <f t="shared" si="70"/>
        <v>0</v>
      </c>
      <c r="I559" s="60"/>
      <c r="J559" s="50">
        <f t="shared" si="71"/>
        <v>0</v>
      </c>
    </row>
    <row r="560" spans="2:10" ht="24.75" hidden="1" customHeight="1" x14ac:dyDescent="0.3">
      <c r="B560" s="56"/>
      <c r="C560" s="57" t="s">
        <v>70</v>
      </c>
      <c r="D560" s="62" t="s">
        <v>655</v>
      </c>
      <c r="E560" s="29" t="s">
        <v>474</v>
      </c>
      <c r="F560" s="47"/>
      <c r="G560" s="31">
        <v>10136.68</v>
      </c>
      <c r="H560" s="59">
        <f t="shared" si="70"/>
        <v>0</v>
      </c>
      <c r="I560" s="60"/>
      <c r="J560" s="50">
        <f t="shared" si="71"/>
        <v>0</v>
      </c>
    </row>
    <row r="561" spans="2:10" ht="26.25" hidden="1" customHeight="1" x14ac:dyDescent="0.3">
      <c r="B561" s="56"/>
      <c r="C561" s="57" t="s">
        <v>72</v>
      </c>
      <c r="D561" s="62" t="s">
        <v>656</v>
      </c>
      <c r="E561" s="29" t="s">
        <v>474</v>
      </c>
      <c r="F561" s="47"/>
      <c r="G561" s="31">
        <v>15268.52</v>
      </c>
      <c r="H561" s="59">
        <f t="shared" si="70"/>
        <v>0</v>
      </c>
      <c r="I561" s="60"/>
      <c r="J561" s="50">
        <f t="shared" si="71"/>
        <v>0</v>
      </c>
    </row>
    <row r="562" spans="2:10" ht="25.5" hidden="1" customHeight="1" x14ac:dyDescent="0.3">
      <c r="B562" s="56"/>
      <c r="C562" s="57" t="s">
        <v>74</v>
      </c>
      <c r="D562" s="62" t="s">
        <v>657</v>
      </c>
      <c r="E562" s="29" t="s">
        <v>474</v>
      </c>
      <c r="F562" s="47"/>
      <c r="G562" s="31">
        <v>17332.29</v>
      </c>
      <c r="H562" s="59">
        <f t="shared" si="70"/>
        <v>0</v>
      </c>
      <c r="I562" s="60"/>
      <c r="J562" s="50">
        <f t="shared" si="71"/>
        <v>0</v>
      </c>
    </row>
    <row r="563" spans="2:10" ht="26.25" hidden="1" customHeight="1" x14ac:dyDescent="0.3">
      <c r="B563" s="56"/>
      <c r="C563" s="57" t="s">
        <v>76</v>
      </c>
      <c r="D563" s="62" t="s">
        <v>658</v>
      </c>
      <c r="E563" s="29" t="s">
        <v>474</v>
      </c>
      <c r="F563" s="47"/>
      <c r="G563" s="31">
        <v>32810.550000000003</v>
      </c>
      <c r="H563" s="59">
        <f t="shared" si="70"/>
        <v>0</v>
      </c>
      <c r="I563" s="60"/>
      <c r="J563" s="50">
        <f t="shared" si="71"/>
        <v>0</v>
      </c>
    </row>
    <row r="564" spans="2:10" ht="17.25" hidden="1" customHeight="1" x14ac:dyDescent="0.3">
      <c r="B564" s="56"/>
      <c r="C564" s="57" t="s">
        <v>535</v>
      </c>
      <c r="D564" s="62" t="s">
        <v>659</v>
      </c>
      <c r="E564" s="29" t="s">
        <v>474</v>
      </c>
      <c r="F564" s="47"/>
      <c r="G564" s="31">
        <v>8101.64</v>
      </c>
      <c r="H564" s="59">
        <f t="shared" si="70"/>
        <v>0</v>
      </c>
      <c r="I564" s="60"/>
      <c r="J564" s="50">
        <f t="shared" si="71"/>
        <v>0</v>
      </c>
    </row>
    <row r="565" spans="2:10" ht="16.5" hidden="1" customHeight="1" x14ac:dyDescent="0.3">
      <c r="B565" s="56"/>
      <c r="C565" s="57" t="s">
        <v>537</v>
      </c>
      <c r="D565" s="62" t="s">
        <v>660</v>
      </c>
      <c r="E565" s="29" t="s">
        <v>474</v>
      </c>
      <c r="F565" s="47"/>
      <c r="G565" s="31">
        <v>17084.96</v>
      </c>
      <c r="H565" s="59">
        <f t="shared" si="70"/>
        <v>0</v>
      </c>
      <c r="I565" s="60"/>
      <c r="J565" s="50">
        <f t="shared" si="71"/>
        <v>0</v>
      </c>
    </row>
    <row r="566" spans="2:10" ht="26.25" hidden="1" customHeight="1" x14ac:dyDescent="0.3">
      <c r="B566" s="56"/>
      <c r="C566" s="57" t="s">
        <v>539</v>
      </c>
      <c r="D566" s="62" t="s">
        <v>661</v>
      </c>
      <c r="E566" s="29" t="s">
        <v>474</v>
      </c>
      <c r="F566" s="47"/>
      <c r="G566" s="31">
        <v>14744.71</v>
      </c>
      <c r="H566" s="59">
        <f t="shared" si="70"/>
        <v>0</v>
      </c>
      <c r="I566" s="60"/>
      <c r="J566" s="50">
        <f t="shared" si="71"/>
        <v>0</v>
      </c>
    </row>
    <row r="567" spans="2:10" hidden="1" x14ac:dyDescent="0.3">
      <c r="B567" s="56"/>
      <c r="C567" s="57" t="s">
        <v>541</v>
      </c>
      <c r="D567" s="62" t="s">
        <v>662</v>
      </c>
      <c r="E567" s="29" t="s">
        <v>474</v>
      </c>
      <c r="F567" s="47"/>
      <c r="G567" s="31">
        <v>14174.3</v>
      </c>
      <c r="H567" s="59">
        <f t="shared" si="70"/>
        <v>0</v>
      </c>
      <c r="I567" s="60"/>
      <c r="J567" s="50">
        <f t="shared" si="71"/>
        <v>0</v>
      </c>
    </row>
    <row r="568" spans="2:10" hidden="1" x14ac:dyDescent="0.3">
      <c r="B568" s="56"/>
      <c r="C568" s="57" t="s">
        <v>543</v>
      </c>
      <c r="D568" s="62" t="s">
        <v>663</v>
      </c>
      <c r="E568" s="29" t="s">
        <v>474</v>
      </c>
      <c r="F568" s="47"/>
      <c r="G568" s="31">
        <v>19342.37</v>
      </c>
      <c r="H568" s="59">
        <f t="shared" si="70"/>
        <v>0</v>
      </c>
      <c r="I568" s="60"/>
      <c r="J568" s="50">
        <f t="shared" si="71"/>
        <v>0</v>
      </c>
    </row>
    <row r="569" spans="2:10" hidden="1" x14ac:dyDescent="0.3">
      <c r="B569" s="56"/>
      <c r="C569" s="57" t="s">
        <v>545</v>
      </c>
      <c r="D569" s="62" t="s">
        <v>664</v>
      </c>
      <c r="E569" s="29" t="s">
        <v>474</v>
      </c>
      <c r="F569" s="47"/>
      <c r="G569" s="31">
        <v>17942.580000000002</v>
      </c>
      <c r="H569" s="59">
        <f t="shared" si="70"/>
        <v>0</v>
      </c>
      <c r="I569" s="60"/>
      <c r="J569" s="50">
        <f t="shared" si="71"/>
        <v>0</v>
      </c>
    </row>
    <row r="570" spans="2:10" hidden="1" x14ac:dyDescent="0.3">
      <c r="B570" s="56"/>
      <c r="C570" s="57" t="s">
        <v>547</v>
      </c>
      <c r="D570" s="62" t="s">
        <v>665</v>
      </c>
      <c r="E570" s="29" t="s">
        <v>474</v>
      </c>
      <c r="F570" s="47"/>
      <c r="G570" s="31">
        <v>20227.43</v>
      </c>
      <c r="H570" s="59">
        <f t="shared" si="70"/>
        <v>0</v>
      </c>
      <c r="I570" s="60"/>
      <c r="J570" s="50">
        <f t="shared" si="71"/>
        <v>0</v>
      </c>
    </row>
    <row r="571" spans="2:10" hidden="1" x14ac:dyDescent="0.3">
      <c r="B571" s="56"/>
      <c r="C571" s="57" t="s">
        <v>549</v>
      </c>
      <c r="D571" s="62" t="s">
        <v>666</v>
      </c>
      <c r="E571" s="29" t="s">
        <v>474</v>
      </c>
      <c r="F571" s="47"/>
      <c r="G571" s="31">
        <v>25758.43</v>
      </c>
      <c r="H571" s="59">
        <f t="shared" si="70"/>
        <v>0</v>
      </c>
      <c r="I571" s="60"/>
      <c r="J571" s="50">
        <f t="shared" si="71"/>
        <v>0</v>
      </c>
    </row>
    <row r="572" spans="2:10" ht="25.5" hidden="1" customHeight="1" x14ac:dyDescent="0.3">
      <c r="B572" s="56"/>
      <c r="C572" s="57" t="s">
        <v>551</v>
      </c>
      <c r="D572" s="62" t="s">
        <v>667</v>
      </c>
      <c r="E572" s="29" t="s">
        <v>474</v>
      </c>
      <c r="F572" s="47"/>
      <c r="G572" s="31">
        <v>41619.620000000003</v>
      </c>
      <c r="H572" s="59">
        <f t="shared" si="70"/>
        <v>0</v>
      </c>
      <c r="I572" s="60"/>
      <c r="J572" s="50">
        <f t="shared" si="71"/>
        <v>0</v>
      </c>
    </row>
    <row r="573" spans="2:10" ht="24.75" hidden="1" customHeight="1" x14ac:dyDescent="0.3">
      <c r="B573" s="56"/>
      <c r="C573" s="57" t="s">
        <v>553</v>
      </c>
      <c r="D573" s="62" t="s">
        <v>668</v>
      </c>
      <c r="E573" s="29" t="s">
        <v>474</v>
      </c>
      <c r="F573" s="47"/>
      <c r="G573" s="31">
        <v>22083.040000000001</v>
      </c>
      <c r="H573" s="59">
        <f t="shared" si="70"/>
        <v>0</v>
      </c>
      <c r="I573" s="60"/>
      <c r="J573" s="50">
        <f t="shared" si="71"/>
        <v>0</v>
      </c>
    </row>
    <row r="574" spans="2:10" ht="24.75" hidden="1" customHeight="1" x14ac:dyDescent="0.3">
      <c r="B574" s="56"/>
      <c r="C574" s="57" t="s">
        <v>555</v>
      </c>
      <c r="D574" s="62" t="s">
        <v>669</v>
      </c>
      <c r="E574" s="29" t="s">
        <v>474</v>
      </c>
      <c r="F574" s="47"/>
      <c r="G574" s="31">
        <v>36448.089999999997</v>
      </c>
      <c r="H574" s="59">
        <f t="shared" si="70"/>
        <v>0</v>
      </c>
      <c r="I574" s="60"/>
      <c r="J574" s="50">
        <f t="shared" si="71"/>
        <v>0</v>
      </c>
    </row>
    <row r="575" spans="2:10" hidden="1" x14ac:dyDescent="0.3">
      <c r="B575" s="56"/>
      <c r="C575" s="57" t="s">
        <v>557</v>
      </c>
      <c r="D575" s="62" t="s">
        <v>670</v>
      </c>
      <c r="E575" s="29" t="s">
        <v>474</v>
      </c>
      <c r="F575" s="47"/>
      <c r="G575" s="31">
        <v>24975.72</v>
      </c>
      <c r="H575" s="59">
        <f t="shared" si="70"/>
        <v>0</v>
      </c>
      <c r="I575" s="60"/>
      <c r="J575" s="50">
        <f t="shared" si="71"/>
        <v>0</v>
      </c>
    </row>
    <row r="576" spans="2:10" hidden="1" x14ac:dyDescent="0.3">
      <c r="B576" s="56"/>
      <c r="C576" s="57" t="s">
        <v>559</v>
      </c>
      <c r="D576" s="62" t="s">
        <v>671</v>
      </c>
      <c r="E576" s="29" t="s">
        <v>474</v>
      </c>
      <c r="F576" s="47"/>
      <c r="G576" s="31">
        <v>8075.26</v>
      </c>
      <c r="H576" s="59">
        <f t="shared" si="70"/>
        <v>0</v>
      </c>
      <c r="I576" s="60"/>
      <c r="J576" s="50">
        <f t="shared" si="71"/>
        <v>0</v>
      </c>
    </row>
    <row r="577" spans="2:10" hidden="1" x14ac:dyDescent="0.3">
      <c r="B577" s="56"/>
      <c r="C577" s="57" t="s">
        <v>561</v>
      </c>
      <c r="D577" s="62" t="s">
        <v>672</v>
      </c>
      <c r="E577" s="29" t="s">
        <v>474</v>
      </c>
      <c r="F577" s="47"/>
      <c r="G577" s="31">
        <v>6886.83</v>
      </c>
      <c r="H577" s="59">
        <f t="shared" si="70"/>
        <v>0</v>
      </c>
      <c r="I577" s="60"/>
      <c r="J577" s="50">
        <f t="shared" si="71"/>
        <v>0</v>
      </c>
    </row>
    <row r="578" spans="2:10" hidden="1" x14ac:dyDescent="0.3">
      <c r="B578" s="56"/>
      <c r="C578" s="57" t="s">
        <v>563</v>
      </c>
      <c r="D578" s="62" t="s">
        <v>673</v>
      </c>
      <c r="E578" s="29" t="s">
        <v>474</v>
      </c>
      <c r="F578" s="47"/>
      <c r="G578" s="31">
        <v>11233.54</v>
      </c>
      <c r="H578" s="59">
        <f t="shared" si="70"/>
        <v>0</v>
      </c>
      <c r="I578" s="60"/>
      <c r="J578" s="50">
        <f t="shared" si="71"/>
        <v>0</v>
      </c>
    </row>
    <row r="579" spans="2:10" ht="26.25" hidden="1" customHeight="1" x14ac:dyDescent="0.3">
      <c r="B579" s="56"/>
      <c r="C579" s="57" t="s">
        <v>565</v>
      </c>
      <c r="D579" s="62" t="s">
        <v>674</v>
      </c>
      <c r="E579" s="29" t="s">
        <v>474</v>
      </c>
      <c r="F579" s="47"/>
      <c r="G579" s="31">
        <v>12302.77</v>
      </c>
      <c r="H579" s="59">
        <f t="shared" si="70"/>
        <v>0</v>
      </c>
      <c r="I579" s="60"/>
      <c r="J579" s="50">
        <f t="shared" si="71"/>
        <v>0</v>
      </c>
    </row>
    <row r="580" spans="2:10" hidden="1" x14ac:dyDescent="0.3">
      <c r="B580" s="56"/>
      <c r="C580" s="57" t="s">
        <v>567</v>
      </c>
      <c r="D580" s="62" t="s">
        <v>675</v>
      </c>
      <c r="E580" s="29" t="s">
        <v>474</v>
      </c>
      <c r="F580" s="47"/>
      <c r="G580" s="31">
        <v>34280.36</v>
      </c>
      <c r="H580" s="59">
        <f t="shared" si="70"/>
        <v>0</v>
      </c>
      <c r="I580" s="60"/>
      <c r="J580" s="50">
        <f t="shared" si="71"/>
        <v>0</v>
      </c>
    </row>
    <row r="581" spans="2:10" ht="25.5" hidden="1" customHeight="1" x14ac:dyDescent="0.3">
      <c r="B581" s="56"/>
      <c r="C581" s="57" t="s">
        <v>569</v>
      </c>
      <c r="D581" s="62" t="s">
        <v>676</v>
      </c>
      <c r="E581" s="29" t="s">
        <v>474</v>
      </c>
      <c r="F581" s="47"/>
      <c r="G581" s="31">
        <v>61441.51</v>
      </c>
      <c r="H581" s="59">
        <f t="shared" si="70"/>
        <v>0</v>
      </c>
      <c r="I581" s="60"/>
      <c r="J581" s="50">
        <f t="shared" si="71"/>
        <v>0</v>
      </c>
    </row>
    <row r="582" spans="2:10" hidden="1" x14ac:dyDescent="0.3">
      <c r="B582" s="56"/>
      <c r="C582" s="57" t="s">
        <v>571</v>
      </c>
      <c r="D582" s="62" t="s">
        <v>677</v>
      </c>
      <c r="E582" s="29" t="s">
        <v>474</v>
      </c>
      <c r="F582" s="47"/>
      <c r="G582" s="31">
        <v>16068.09</v>
      </c>
      <c r="H582" s="59">
        <f t="shared" si="70"/>
        <v>0</v>
      </c>
      <c r="I582" s="60"/>
      <c r="J582" s="50">
        <f t="shared" si="71"/>
        <v>0</v>
      </c>
    </row>
    <row r="583" spans="2:10" hidden="1" x14ac:dyDescent="0.3">
      <c r="B583" s="56"/>
      <c r="C583" s="57" t="s">
        <v>573</v>
      </c>
      <c r="D583" s="62" t="s">
        <v>678</v>
      </c>
      <c r="E583" s="29" t="s">
        <v>474</v>
      </c>
      <c r="F583" s="47"/>
      <c r="G583" s="31">
        <v>15943.39</v>
      </c>
      <c r="H583" s="59">
        <f t="shared" si="70"/>
        <v>0</v>
      </c>
      <c r="I583" s="60"/>
      <c r="J583" s="50">
        <f t="shared" si="71"/>
        <v>0</v>
      </c>
    </row>
    <row r="584" spans="2:10" hidden="1" x14ac:dyDescent="0.3">
      <c r="B584" s="56"/>
      <c r="C584" s="57" t="s">
        <v>575</v>
      </c>
      <c r="D584" s="62" t="s">
        <v>679</v>
      </c>
      <c r="E584" s="29" t="s">
        <v>474</v>
      </c>
      <c r="F584" s="47"/>
      <c r="G584" s="31">
        <v>11314.02</v>
      </c>
      <c r="H584" s="59">
        <f t="shared" si="70"/>
        <v>0</v>
      </c>
      <c r="I584" s="60"/>
      <c r="J584" s="50">
        <f t="shared" si="71"/>
        <v>0</v>
      </c>
    </row>
    <row r="585" spans="2:10" hidden="1" x14ac:dyDescent="0.3">
      <c r="B585" s="56"/>
      <c r="C585" s="57" t="s">
        <v>577</v>
      </c>
      <c r="D585" s="62" t="s">
        <v>680</v>
      </c>
      <c r="E585" s="29" t="s">
        <v>474</v>
      </c>
      <c r="F585" s="47"/>
      <c r="G585" s="31">
        <v>136268.28</v>
      </c>
      <c r="H585" s="59">
        <f t="shared" si="70"/>
        <v>0</v>
      </c>
      <c r="I585" s="60"/>
      <c r="J585" s="50">
        <f t="shared" si="71"/>
        <v>0</v>
      </c>
    </row>
    <row r="586" spans="2:10" hidden="1" x14ac:dyDescent="0.3">
      <c r="B586" s="56"/>
      <c r="C586" s="57" t="s">
        <v>579</v>
      </c>
      <c r="D586" s="62" t="s">
        <v>681</v>
      </c>
      <c r="E586" s="29" t="s">
        <v>474</v>
      </c>
      <c r="F586" s="47"/>
      <c r="G586" s="31">
        <v>390799.72</v>
      </c>
      <c r="H586" s="59">
        <f t="shared" si="70"/>
        <v>0</v>
      </c>
      <c r="I586" s="60"/>
      <c r="J586" s="50">
        <f t="shared" si="71"/>
        <v>0</v>
      </c>
    </row>
    <row r="587" spans="2:10" hidden="1" x14ac:dyDescent="0.3">
      <c r="B587" s="56"/>
      <c r="C587" s="57" t="s">
        <v>581</v>
      </c>
      <c r="D587" s="62" t="s">
        <v>682</v>
      </c>
      <c r="E587" s="29" t="s">
        <v>474</v>
      </c>
      <c r="F587" s="47"/>
      <c r="G587" s="31">
        <v>106785.87</v>
      </c>
      <c r="H587" s="59">
        <f t="shared" si="70"/>
        <v>0</v>
      </c>
      <c r="I587" s="60"/>
      <c r="J587" s="50">
        <f t="shared" si="71"/>
        <v>0</v>
      </c>
    </row>
    <row r="588" spans="2:10" hidden="1" x14ac:dyDescent="0.3">
      <c r="B588" s="56"/>
      <c r="C588" s="57" t="s">
        <v>583</v>
      </c>
      <c r="D588" s="62" t="s">
        <v>683</v>
      </c>
      <c r="E588" s="29" t="s">
        <v>474</v>
      </c>
      <c r="F588" s="47"/>
      <c r="G588" s="31">
        <v>630668.57999999996</v>
      </c>
      <c r="H588" s="59">
        <f t="shared" si="70"/>
        <v>0</v>
      </c>
      <c r="I588" s="60"/>
      <c r="J588" s="50">
        <f t="shared" si="71"/>
        <v>0</v>
      </c>
    </row>
    <row r="589" spans="2:10" hidden="1" x14ac:dyDescent="0.3">
      <c r="B589" s="56"/>
      <c r="C589" s="57" t="s">
        <v>585</v>
      </c>
      <c r="D589" s="62" t="s">
        <v>684</v>
      </c>
      <c r="E589" s="29" t="s">
        <v>474</v>
      </c>
      <c r="F589" s="47"/>
      <c r="G589" s="31">
        <v>79537.820000000007</v>
      </c>
      <c r="H589" s="59">
        <f t="shared" si="70"/>
        <v>0</v>
      </c>
      <c r="I589" s="60"/>
      <c r="J589" s="50">
        <f t="shared" si="71"/>
        <v>0</v>
      </c>
    </row>
    <row r="590" spans="2:10" hidden="1" x14ac:dyDescent="0.3">
      <c r="B590" s="56"/>
      <c r="C590" s="57" t="s">
        <v>587</v>
      </c>
      <c r="D590" s="62" t="s">
        <v>685</v>
      </c>
      <c r="E590" s="29" t="s">
        <v>474</v>
      </c>
      <c r="F590" s="47"/>
      <c r="G590" s="31">
        <v>486408.68</v>
      </c>
      <c r="H590" s="59">
        <f t="shared" si="70"/>
        <v>0</v>
      </c>
      <c r="I590" s="60"/>
      <c r="J590" s="50">
        <f t="shared" si="71"/>
        <v>0</v>
      </c>
    </row>
    <row r="591" spans="2:10" hidden="1" x14ac:dyDescent="0.3">
      <c r="B591" s="56"/>
      <c r="C591" s="57" t="s">
        <v>589</v>
      </c>
      <c r="D591" s="62" t="s">
        <v>686</v>
      </c>
      <c r="E591" s="29" t="s">
        <v>474</v>
      </c>
      <c r="F591" s="47"/>
      <c r="G591" s="31">
        <v>609554.62</v>
      </c>
      <c r="H591" s="59">
        <f t="shared" si="70"/>
        <v>0</v>
      </c>
      <c r="I591" s="60"/>
      <c r="J591" s="50">
        <f t="shared" si="71"/>
        <v>0</v>
      </c>
    </row>
    <row r="592" spans="2:10" hidden="1" x14ac:dyDescent="0.3">
      <c r="B592" s="56"/>
      <c r="C592" s="57" t="s">
        <v>591</v>
      </c>
      <c r="D592" s="62" t="s">
        <v>687</v>
      </c>
      <c r="E592" s="29" t="s">
        <v>474</v>
      </c>
      <c r="F592" s="47"/>
      <c r="G592" s="31">
        <v>0</v>
      </c>
      <c r="H592" s="59">
        <f t="shared" si="70"/>
        <v>0</v>
      </c>
      <c r="I592" s="60"/>
      <c r="J592" s="50">
        <f t="shared" si="71"/>
        <v>0</v>
      </c>
    </row>
    <row r="593" spans="2:12" hidden="1" x14ac:dyDescent="0.3">
      <c r="B593" s="56"/>
      <c r="C593" s="57" t="s">
        <v>593</v>
      </c>
      <c r="D593" s="62" t="s">
        <v>688</v>
      </c>
      <c r="E593" s="29" t="s">
        <v>474</v>
      </c>
      <c r="F593" s="47"/>
      <c r="G593" s="31">
        <v>3811.43</v>
      </c>
      <c r="H593" s="59">
        <f t="shared" si="70"/>
        <v>0</v>
      </c>
      <c r="I593" s="60"/>
      <c r="J593" s="50">
        <f t="shared" si="71"/>
        <v>0</v>
      </c>
    </row>
    <row r="594" spans="2:12" hidden="1" x14ac:dyDescent="0.3">
      <c r="B594" s="56"/>
      <c r="C594" s="57"/>
      <c r="D594" s="62"/>
      <c r="E594" s="85"/>
      <c r="F594" s="47"/>
      <c r="G594" s="31"/>
      <c r="H594" s="59"/>
      <c r="I594" s="60"/>
      <c r="J594" s="50"/>
    </row>
    <row r="595" spans="2:12" hidden="1" x14ac:dyDescent="0.3">
      <c r="B595" s="56"/>
      <c r="C595" s="57"/>
      <c r="D595" s="62"/>
      <c r="E595" s="85"/>
      <c r="F595" s="47"/>
      <c r="G595" s="31"/>
      <c r="H595" s="59"/>
      <c r="I595" s="60"/>
      <c r="J595" s="50"/>
    </row>
    <row r="596" spans="2:12" ht="15" hidden="1" thickBot="1" x14ac:dyDescent="0.35">
      <c r="B596" s="95"/>
      <c r="C596" s="96"/>
      <c r="D596" s="164"/>
      <c r="E596" s="98"/>
      <c r="F596" s="76"/>
      <c r="G596" s="99"/>
      <c r="H596" s="118"/>
      <c r="I596" s="101"/>
      <c r="J596" s="102"/>
    </row>
    <row r="597" spans="2:12" ht="16.2" hidden="1" thickBot="1" x14ac:dyDescent="0.35">
      <c r="B597" s="12" t="s">
        <v>53</v>
      </c>
      <c r="C597" s="13"/>
      <c r="D597" s="447" t="s">
        <v>689</v>
      </c>
      <c r="E597" s="448"/>
      <c r="F597" s="448"/>
      <c r="G597" s="448"/>
      <c r="H597" s="449"/>
      <c r="I597" s="14">
        <f>SUM(H599:H731)</f>
        <v>0</v>
      </c>
      <c r="J597" s="15">
        <f>I597/$I$1025</f>
        <v>0</v>
      </c>
      <c r="K597" s="36" t="s">
        <v>20</v>
      </c>
    </row>
    <row r="598" spans="2:12" hidden="1" x14ac:dyDescent="0.3">
      <c r="B598" s="67" t="s">
        <v>690</v>
      </c>
      <c r="C598" s="57"/>
      <c r="D598" s="469" t="s">
        <v>691</v>
      </c>
      <c r="E598" s="470"/>
      <c r="F598" s="470"/>
      <c r="G598" s="471"/>
      <c r="H598" s="82"/>
      <c r="I598" s="83"/>
      <c r="J598" s="84"/>
      <c r="K598" s="456" t="s">
        <v>692</v>
      </c>
      <c r="L598" s="445"/>
    </row>
    <row r="599" spans="2:12" hidden="1" x14ac:dyDescent="0.3">
      <c r="B599" s="113"/>
      <c r="C599" s="114" t="s">
        <v>18</v>
      </c>
      <c r="D599" s="35" t="s">
        <v>693</v>
      </c>
      <c r="E599" s="115" t="s">
        <v>481</v>
      </c>
      <c r="F599" s="116"/>
      <c r="G599" s="31">
        <v>473711.49</v>
      </c>
      <c r="H599" s="48">
        <f>+F599*G599</f>
        <v>0</v>
      </c>
      <c r="I599" s="49"/>
      <c r="J599" s="50">
        <f t="shared" ref="J599:J618" si="72">H599/$I$1025</f>
        <v>0</v>
      </c>
      <c r="K599" s="36"/>
    </row>
    <row r="600" spans="2:12" hidden="1" x14ac:dyDescent="0.3">
      <c r="B600" s="113"/>
      <c r="C600" s="114" t="s">
        <v>32</v>
      </c>
      <c r="D600" s="35" t="s">
        <v>694</v>
      </c>
      <c r="E600" s="115" t="s">
        <v>29</v>
      </c>
      <c r="F600" s="116"/>
      <c r="G600" s="31">
        <v>12017.4</v>
      </c>
      <c r="H600" s="48">
        <f t="shared" ref="H600:H618" si="73">+F600*G600</f>
        <v>0</v>
      </c>
      <c r="I600" s="49"/>
      <c r="J600" s="50">
        <f t="shared" si="72"/>
        <v>0</v>
      </c>
      <c r="K600" s="36"/>
    </row>
    <row r="601" spans="2:12" hidden="1" x14ac:dyDescent="0.3">
      <c r="B601" s="113"/>
      <c r="C601" s="114" t="s">
        <v>34</v>
      </c>
      <c r="D601" s="35" t="s">
        <v>695</v>
      </c>
      <c r="E601" s="115" t="s">
        <v>521</v>
      </c>
      <c r="F601" s="116"/>
      <c r="G601" s="31">
        <v>0</v>
      </c>
      <c r="H601" s="48">
        <f t="shared" si="73"/>
        <v>0</v>
      </c>
      <c r="I601" s="49"/>
      <c r="J601" s="50">
        <f t="shared" si="72"/>
        <v>0</v>
      </c>
      <c r="K601" s="36"/>
    </row>
    <row r="602" spans="2:12" hidden="1" x14ac:dyDescent="0.3">
      <c r="B602" s="113"/>
      <c r="C602" s="114" t="s">
        <v>36</v>
      </c>
      <c r="D602" s="35" t="s">
        <v>696</v>
      </c>
      <c r="E602" s="115" t="s">
        <v>29</v>
      </c>
      <c r="F602" s="116"/>
      <c r="G602" s="31">
        <v>3536.17</v>
      </c>
      <c r="H602" s="48">
        <f t="shared" si="73"/>
        <v>0</v>
      </c>
      <c r="I602" s="49"/>
      <c r="J602" s="50">
        <f t="shared" si="72"/>
        <v>0</v>
      </c>
      <c r="K602" s="36"/>
    </row>
    <row r="603" spans="2:12" hidden="1" x14ac:dyDescent="0.3">
      <c r="B603" s="113"/>
      <c r="C603" s="114" t="s">
        <v>39</v>
      </c>
      <c r="D603" s="35" t="s">
        <v>697</v>
      </c>
      <c r="E603" s="115" t="s">
        <v>29</v>
      </c>
      <c r="F603" s="116"/>
      <c r="G603" s="31">
        <v>3681.32</v>
      </c>
      <c r="H603" s="48">
        <f t="shared" si="73"/>
        <v>0</v>
      </c>
      <c r="I603" s="49"/>
      <c r="J603" s="50">
        <f t="shared" si="72"/>
        <v>0</v>
      </c>
      <c r="K603" s="36"/>
    </row>
    <row r="604" spans="2:12" hidden="1" x14ac:dyDescent="0.3">
      <c r="B604" s="113"/>
      <c r="C604" s="114" t="s">
        <v>41</v>
      </c>
      <c r="D604" s="35" t="s">
        <v>698</v>
      </c>
      <c r="E604" s="115" t="s">
        <v>29</v>
      </c>
      <c r="F604" s="116"/>
      <c r="G604" s="31">
        <v>3857.57</v>
      </c>
      <c r="H604" s="48">
        <f t="shared" si="73"/>
        <v>0</v>
      </c>
      <c r="I604" s="49"/>
      <c r="J604" s="50">
        <f t="shared" si="72"/>
        <v>0</v>
      </c>
      <c r="K604" s="36"/>
    </row>
    <row r="605" spans="2:12" hidden="1" x14ac:dyDescent="0.3">
      <c r="B605" s="113"/>
      <c r="C605" s="114" t="s">
        <v>43</v>
      </c>
      <c r="D605" s="35" t="s">
        <v>699</v>
      </c>
      <c r="E605" s="115" t="s">
        <v>29</v>
      </c>
      <c r="F605" s="116"/>
      <c r="G605" s="31">
        <v>4313.08</v>
      </c>
      <c r="H605" s="48">
        <f t="shared" si="73"/>
        <v>0</v>
      </c>
      <c r="I605" s="49"/>
      <c r="J605" s="50">
        <f t="shared" si="72"/>
        <v>0</v>
      </c>
      <c r="K605" s="36"/>
    </row>
    <row r="606" spans="2:12" hidden="1" x14ac:dyDescent="0.3">
      <c r="B606" s="113"/>
      <c r="C606" s="114" t="s">
        <v>45</v>
      </c>
      <c r="D606" s="35" t="s">
        <v>700</v>
      </c>
      <c r="E606" s="115" t="s">
        <v>29</v>
      </c>
      <c r="F606" s="116"/>
      <c r="G606" s="31">
        <v>5171.29</v>
      </c>
      <c r="H606" s="48">
        <f t="shared" si="73"/>
        <v>0</v>
      </c>
      <c r="I606" s="49"/>
      <c r="J606" s="50">
        <f t="shared" si="72"/>
        <v>0</v>
      </c>
      <c r="K606" s="36"/>
    </row>
    <row r="607" spans="2:12" hidden="1" x14ac:dyDescent="0.3">
      <c r="B607" s="113"/>
      <c r="C607" s="114" t="s">
        <v>47</v>
      </c>
      <c r="D607" s="35" t="s">
        <v>701</v>
      </c>
      <c r="E607" s="115" t="s">
        <v>521</v>
      </c>
      <c r="F607" s="116"/>
      <c r="G607" s="31">
        <v>0</v>
      </c>
      <c r="H607" s="48">
        <f t="shared" si="73"/>
        <v>0</v>
      </c>
      <c r="I607" s="49"/>
      <c r="J607" s="50">
        <f t="shared" si="72"/>
        <v>0</v>
      </c>
      <c r="K607" s="36"/>
    </row>
    <row r="608" spans="2:12" hidden="1" x14ac:dyDescent="0.3">
      <c r="B608" s="113"/>
      <c r="C608" s="114" t="s">
        <v>49</v>
      </c>
      <c r="D608" s="35" t="s">
        <v>702</v>
      </c>
      <c r="E608" s="115" t="s">
        <v>55</v>
      </c>
      <c r="F608" s="116"/>
      <c r="G608" s="31">
        <v>30978.48</v>
      </c>
      <c r="H608" s="48">
        <f t="shared" si="73"/>
        <v>0</v>
      </c>
      <c r="I608" s="49"/>
      <c r="J608" s="50">
        <f t="shared" si="72"/>
        <v>0</v>
      </c>
      <c r="K608" s="36"/>
    </row>
    <row r="609" spans="2:12" hidden="1" x14ac:dyDescent="0.3">
      <c r="B609" s="113"/>
      <c r="C609" s="114" t="s">
        <v>51</v>
      </c>
      <c r="D609" s="35" t="s">
        <v>703</v>
      </c>
      <c r="E609" s="115" t="s">
        <v>55</v>
      </c>
      <c r="F609" s="116"/>
      <c r="G609" s="31">
        <v>38068.480000000003</v>
      </c>
      <c r="H609" s="48">
        <f t="shared" si="73"/>
        <v>0</v>
      </c>
      <c r="I609" s="49"/>
      <c r="J609" s="50">
        <f t="shared" si="72"/>
        <v>0</v>
      </c>
      <c r="K609" s="36"/>
    </row>
    <row r="610" spans="2:12" hidden="1" x14ac:dyDescent="0.3">
      <c r="B610" s="113"/>
      <c r="C610" s="114" t="s">
        <v>53</v>
      </c>
      <c r="D610" s="35" t="s">
        <v>704</v>
      </c>
      <c r="E610" s="115" t="s">
        <v>29</v>
      </c>
      <c r="F610" s="116"/>
      <c r="G610" s="31">
        <v>4144.6000000000004</v>
      </c>
      <c r="H610" s="48">
        <f t="shared" si="73"/>
        <v>0</v>
      </c>
      <c r="I610" s="49"/>
      <c r="J610" s="50">
        <f t="shared" si="72"/>
        <v>0</v>
      </c>
      <c r="K610" s="36"/>
    </row>
    <row r="611" spans="2:12" hidden="1" x14ac:dyDescent="0.3">
      <c r="B611" s="113"/>
      <c r="C611" s="114" t="s">
        <v>56</v>
      </c>
      <c r="D611" s="35" t="s">
        <v>705</v>
      </c>
      <c r="E611" s="115" t="s">
        <v>55</v>
      </c>
      <c r="F611" s="116"/>
      <c r="G611" s="31">
        <v>69138.61</v>
      </c>
      <c r="H611" s="48">
        <f t="shared" si="73"/>
        <v>0</v>
      </c>
      <c r="I611" s="49"/>
      <c r="J611" s="50">
        <f t="shared" si="72"/>
        <v>0</v>
      </c>
      <c r="K611" s="36"/>
    </row>
    <row r="612" spans="2:12" hidden="1" x14ac:dyDescent="0.3">
      <c r="B612" s="113"/>
      <c r="C612" s="114" t="s">
        <v>58</v>
      </c>
      <c r="D612" s="35" t="s">
        <v>706</v>
      </c>
      <c r="E612" s="115" t="s">
        <v>55</v>
      </c>
      <c r="F612" s="116"/>
      <c r="G612" s="31">
        <v>458320.56</v>
      </c>
      <c r="H612" s="48">
        <f t="shared" si="73"/>
        <v>0</v>
      </c>
      <c r="I612" s="49"/>
      <c r="J612" s="50">
        <f t="shared" si="72"/>
        <v>0</v>
      </c>
      <c r="K612" s="36"/>
    </row>
    <row r="613" spans="2:12" hidden="1" x14ac:dyDescent="0.3">
      <c r="B613" s="113"/>
      <c r="C613" s="114" t="s">
        <v>60</v>
      </c>
      <c r="D613" s="35" t="s">
        <v>707</v>
      </c>
      <c r="E613" s="115" t="s">
        <v>55</v>
      </c>
      <c r="F613" s="116"/>
      <c r="G613" s="31">
        <v>595587.28</v>
      </c>
      <c r="H613" s="48">
        <f t="shared" si="73"/>
        <v>0</v>
      </c>
      <c r="I613" s="49"/>
      <c r="J613" s="50">
        <f t="shared" si="72"/>
        <v>0</v>
      </c>
      <c r="K613" s="36"/>
    </row>
    <row r="614" spans="2:12" hidden="1" x14ac:dyDescent="0.3">
      <c r="B614" s="113"/>
      <c r="C614" s="114" t="s">
        <v>62</v>
      </c>
      <c r="D614" s="35" t="s">
        <v>708</v>
      </c>
      <c r="E614" s="115" t="s">
        <v>55</v>
      </c>
      <c r="F614" s="116"/>
      <c r="G614" s="31">
        <v>938133.32</v>
      </c>
      <c r="H614" s="48">
        <f t="shared" si="73"/>
        <v>0</v>
      </c>
      <c r="I614" s="49"/>
      <c r="J614" s="50">
        <f t="shared" si="72"/>
        <v>0</v>
      </c>
      <c r="K614" s="36"/>
    </row>
    <row r="615" spans="2:12" hidden="1" x14ac:dyDescent="0.3">
      <c r="B615" s="113"/>
      <c r="C615" s="114" t="s">
        <v>64</v>
      </c>
      <c r="D615" s="35" t="s">
        <v>709</v>
      </c>
      <c r="E615" s="115" t="s">
        <v>55</v>
      </c>
      <c r="F615" s="116"/>
      <c r="G615" s="31">
        <v>561314.41</v>
      </c>
      <c r="H615" s="48">
        <f t="shared" si="73"/>
        <v>0</v>
      </c>
      <c r="I615" s="49"/>
      <c r="J615" s="50">
        <f t="shared" si="72"/>
        <v>0</v>
      </c>
      <c r="K615" s="36"/>
    </row>
    <row r="616" spans="2:12" ht="26.4" hidden="1" x14ac:dyDescent="0.3">
      <c r="B616" s="113"/>
      <c r="C616" s="114" t="s">
        <v>66</v>
      </c>
      <c r="D616" s="35" t="s">
        <v>710</v>
      </c>
      <c r="E616" s="115" t="s">
        <v>55</v>
      </c>
      <c r="F616" s="116"/>
      <c r="G616" s="31">
        <v>579905.82999999996</v>
      </c>
      <c r="H616" s="48">
        <f t="shared" si="73"/>
        <v>0</v>
      </c>
      <c r="I616" s="49"/>
      <c r="J616" s="50">
        <f t="shared" si="72"/>
        <v>0</v>
      </c>
      <c r="K616" s="36"/>
    </row>
    <row r="617" spans="2:12" hidden="1" x14ac:dyDescent="0.3">
      <c r="B617" s="113"/>
      <c r="C617" s="114" t="s">
        <v>68</v>
      </c>
      <c r="D617" s="35" t="s">
        <v>711</v>
      </c>
      <c r="E617" s="115" t="s">
        <v>55</v>
      </c>
      <c r="F617" s="116"/>
      <c r="G617" s="31">
        <v>103149.75</v>
      </c>
      <c r="H617" s="48">
        <f t="shared" si="73"/>
        <v>0</v>
      </c>
      <c r="I617" s="49"/>
      <c r="J617" s="50">
        <f t="shared" si="72"/>
        <v>0</v>
      </c>
      <c r="K617" s="36"/>
    </row>
    <row r="618" spans="2:12" hidden="1" x14ac:dyDescent="0.3">
      <c r="B618" s="113"/>
      <c r="C618" s="114" t="s">
        <v>70</v>
      </c>
      <c r="D618" s="35" t="s">
        <v>712</v>
      </c>
      <c r="E618" s="115" t="s">
        <v>481</v>
      </c>
      <c r="F618" s="116"/>
      <c r="G618" s="31">
        <v>25545.09</v>
      </c>
      <c r="H618" s="48">
        <f t="shared" si="73"/>
        <v>0</v>
      </c>
      <c r="I618" s="49"/>
      <c r="J618" s="50">
        <f t="shared" si="72"/>
        <v>0</v>
      </c>
      <c r="K618" s="36"/>
    </row>
    <row r="619" spans="2:12" hidden="1" x14ac:dyDescent="0.3">
      <c r="B619" s="113"/>
      <c r="C619" s="114"/>
      <c r="D619" s="35"/>
      <c r="E619" s="162"/>
      <c r="F619" s="116"/>
      <c r="G619" s="163"/>
      <c r="H619" s="48"/>
      <c r="I619" s="49"/>
      <c r="J619" s="50"/>
      <c r="K619" s="36"/>
    </row>
    <row r="620" spans="2:12" hidden="1" x14ac:dyDescent="0.3">
      <c r="B620" s="67" t="s">
        <v>713</v>
      </c>
      <c r="C620" s="57"/>
      <c r="D620" s="469" t="s">
        <v>714</v>
      </c>
      <c r="E620" s="473"/>
      <c r="F620" s="473"/>
      <c r="G620" s="474"/>
      <c r="H620" s="69"/>
      <c r="I620" s="70"/>
      <c r="J620" s="71"/>
      <c r="K620" s="456" t="s">
        <v>715</v>
      </c>
      <c r="L620" s="445"/>
    </row>
    <row r="621" spans="2:12" ht="14.25" hidden="1" customHeight="1" x14ac:dyDescent="0.3">
      <c r="B621" s="56"/>
      <c r="C621" s="57" t="s">
        <v>18</v>
      </c>
      <c r="D621" s="28" t="s">
        <v>716</v>
      </c>
      <c r="E621" s="29" t="s">
        <v>521</v>
      </c>
      <c r="F621" s="47"/>
      <c r="G621" s="31">
        <v>0</v>
      </c>
      <c r="H621" s="59">
        <f>+F621*G621</f>
        <v>0</v>
      </c>
      <c r="I621" s="60"/>
      <c r="J621" s="50">
        <f t="shared" ref="J621:J628" si="74">H621/$I$1025</f>
        <v>0</v>
      </c>
    </row>
    <row r="622" spans="2:12" ht="25.5" hidden="1" customHeight="1" x14ac:dyDescent="0.3">
      <c r="B622" s="56"/>
      <c r="C622" s="57" t="s">
        <v>32</v>
      </c>
      <c r="D622" s="28" t="s">
        <v>717</v>
      </c>
      <c r="E622" s="29" t="s">
        <v>521</v>
      </c>
      <c r="F622" s="47"/>
      <c r="G622" s="31">
        <v>0</v>
      </c>
      <c r="H622" s="59">
        <f t="shared" ref="H622:H628" si="75">+F622*G622</f>
        <v>0</v>
      </c>
      <c r="I622" s="60"/>
      <c r="J622" s="50">
        <f t="shared" si="74"/>
        <v>0</v>
      </c>
    </row>
    <row r="623" spans="2:12" ht="25.5" hidden="1" customHeight="1" x14ac:dyDescent="0.3">
      <c r="B623" s="56"/>
      <c r="C623" s="57" t="s">
        <v>34</v>
      </c>
      <c r="D623" s="28" t="s">
        <v>718</v>
      </c>
      <c r="E623" s="29" t="s">
        <v>481</v>
      </c>
      <c r="F623" s="47"/>
      <c r="G623" s="31">
        <v>94264.94</v>
      </c>
      <c r="H623" s="59">
        <f t="shared" si="75"/>
        <v>0</v>
      </c>
      <c r="I623" s="60"/>
      <c r="J623" s="50">
        <f t="shared" si="74"/>
        <v>0</v>
      </c>
    </row>
    <row r="624" spans="2:12" ht="14.25" hidden="1" customHeight="1" x14ac:dyDescent="0.3">
      <c r="B624" s="56"/>
      <c r="C624" s="57" t="s">
        <v>36</v>
      </c>
      <c r="D624" s="28" t="s">
        <v>719</v>
      </c>
      <c r="E624" s="29" t="s">
        <v>481</v>
      </c>
      <c r="F624" s="47"/>
      <c r="G624" s="31">
        <v>61819.35</v>
      </c>
      <c r="H624" s="59">
        <f t="shared" si="75"/>
        <v>0</v>
      </c>
      <c r="I624" s="60"/>
      <c r="J624" s="50">
        <f t="shared" si="74"/>
        <v>0</v>
      </c>
    </row>
    <row r="625" spans="2:12" ht="27" hidden="1" customHeight="1" x14ac:dyDescent="0.3">
      <c r="B625" s="56"/>
      <c r="C625" s="57" t="s">
        <v>39</v>
      </c>
      <c r="D625" s="28" t="s">
        <v>720</v>
      </c>
      <c r="E625" s="29" t="s">
        <v>481</v>
      </c>
      <c r="F625" s="47"/>
      <c r="G625" s="31">
        <v>261066.09</v>
      </c>
      <c r="H625" s="59">
        <f t="shared" si="75"/>
        <v>0</v>
      </c>
      <c r="I625" s="60"/>
      <c r="J625" s="50">
        <f t="shared" si="74"/>
        <v>0</v>
      </c>
    </row>
    <row r="626" spans="2:12" ht="14.25" hidden="1" customHeight="1" x14ac:dyDescent="0.3">
      <c r="B626" s="56"/>
      <c r="C626" s="57" t="s">
        <v>41</v>
      </c>
      <c r="D626" s="28" t="s">
        <v>721</v>
      </c>
      <c r="E626" s="29" t="s">
        <v>521</v>
      </c>
      <c r="F626" s="47"/>
      <c r="G626" s="31">
        <v>0</v>
      </c>
      <c r="H626" s="59">
        <f t="shared" si="75"/>
        <v>0</v>
      </c>
      <c r="I626" s="60"/>
      <c r="J626" s="50">
        <f t="shared" si="74"/>
        <v>0</v>
      </c>
    </row>
    <row r="627" spans="2:12" ht="14.25" hidden="1" customHeight="1" x14ac:dyDescent="0.3">
      <c r="B627" s="56"/>
      <c r="C627" s="57" t="s">
        <v>43</v>
      </c>
      <c r="D627" s="28" t="s">
        <v>722</v>
      </c>
      <c r="E627" s="29" t="s">
        <v>481</v>
      </c>
      <c r="F627" s="47"/>
      <c r="G627" s="31">
        <v>24969.89</v>
      </c>
      <c r="H627" s="59">
        <f t="shared" si="75"/>
        <v>0</v>
      </c>
      <c r="I627" s="60"/>
      <c r="J627" s="50">
        <f t="shared" si="74"/>
        <v>0</v>
      </c>
    </row>
    <row r="628" spans="2:12" ht="23.25" hidden="1" customHeight="1" x14ac:dyDescent="0.3">
      <c r="B628" s="56"/>
      <c r="C628" s="57" t="s">
        <v>45</v>
      </c>
      <c r="D628" s="28" t="s">
        <v>723</v>
      </c>
      <c r="E628" s="29" t="s">
        <v>481</v>
      </c>
      <c r="F628" s="47"/>
      <c r="G628" s="31">
        <v>42183.839999999997</v>
      </c>
      <c r="H628" s="59">
        <f t="shared" si="75"/>
        <v>0</v>
      </c>
      <c r="I628" s="60"/>
      <c r="J628" s="50">
        <f t="shared" si="74"/>
        <v>0</v>
      </c>
    </row>
    <row r="629" spans="2:12" ht="14.25" hidden="1" customHeight="1" x14ac:dyDescent="0.3">
      <c r="B629" s="56"/>
      <c r="C629" s="57"/>
      <c r="D629" s="28"/>
      <c r="E629" s="85"/>
      <c r="F629" s="47"/>
      <c r="G629" s="163"/>
      <c r="H629" s="59"/>
      <c r="I629" s="60"/>
      <c r="J629" s="50"/>
    </row>
    <row r="630" spans="2:12" hidden="1" x14ac:dyDescent="0.3">
      <c r="B630" s="67" t="s">
        <v>724</v>
      </c>
      <c r="C630" s="57"/>
      <c r="D630" s="469" t="s">
        <v>634</v>
      </c>
      <c r="E630" s="470"/>
      <c r="F630" s="470"/>
      <c r="G630" s="471"/>
      <c r="H630" s="69"/>
      <c r="I630" s="70"/>
      <c r="J630" s="71"/>
      <c r="K630" s="456" t="s">
        <v>725</v>
      </c>
      <c r="L630" s="445"/>
    </row>
    <row r="631" spans="2:12" hidden="1" x14ac:dyDescent="0.3">
      <c r="B631" s="56"/>
      <c r="C631" s="57" t="s">
        <v>18</v>
      </c>
      <c r="D631" s="28" t="s">
        <v>726</v>
      </c>
      <c r="E631" s="29" t="s">
        <v>474</v>
      </c>
      <c r="F631" s="47"/>
      <c r="G631" s="31">
        <v>26307.03</v>
      </c>
      <c r="H631" s="59">
        <f t="shared" ref="H631:H710" si="76">+F631*G631</f>
        <v>0</v>
      </c>
      <c r="I631" s="60"/>
      <c r="J631" s="50">
        <f t="shared" ref="J631:J657" si="77">H631/$I$1025</f>
        <v>0</v>
      </c>
    </row>
    <row r="632" spans="2:12" hidden="1" x14ac:dyDescent="0.3">
      <c r="B632" s="56"/>
      <c r="C632" s="57" t="s">
        <v>32</v>
      </c>
      <c r="D632" s="28" t="s">
        <v>727</v>
      </c>
      <c r="E632" s="29" t="s">
        <v>474</v>
      </c>
      <c r="F632" s="47"/>
      <c r="G632" s="31">
        <v>48612.38</v>
      </c>
      <c r="H632" s="59">
        <f t="shared" si="76"/>
        <v>0</v>
      </c>
      <c r="I632" s="60"/>
      <c r="J632" s="50">
        <f t="shared" si="77"/>
        <v>0</v>
      </c>
    </row>
    <row r="633" spans="2:12" hidden="1" x14ac:dyDescent="0.3">
      <c r="B633" s="56"/>
      <c r="C633" s="57" t="s">
        <v>34</v>
      </c>
      <c r="D633" s="28" t="s">
        <v>728</v>
      </c>
      <c r="E633" s="29" t="s">
        <v>474</v>
      </c>
      <c r="F633" s="47"/>
      <c r="G633" s="31">
        <v>28571.01</v>
      </c>
      <c r="H633" s="59">
        <f t="shared" si="76"/>
        <v>0</v>
      </c>
      <c r="I633" s="60"/>
      <c r="J633" s="50">
        <f t="shared" si="77"/>
        <v>0</v>
      </c>
    </row>
    <row r="634" spans="2:12" hidden="1" x14ac:dyDescent="0.3">
      <c r="B634" s="56"/>
      <c r="C634" s="57" t="s">
        <v>36</v>
      </c>
      <c r="D634" s="28" t="s">
        <v>729</v>
      </c>
      <c r="E634" s="29" t="s">
        <v>474</v>
      </c>
      <c r="F634" s="47"/>
      <c r="G634" s="31">
        <v>24391.5</v>
      </c>
      <c r="H634" s="59">
        <f t="shared" si="76"/>
        <v>0</v>
      </c>
      <c r="I634" s="60"/>
      <c r="J634" s="50">
        <f t="shared" si="77"/>
        <v>0</v>
      </c>
    </row>
    <row r="635" spans="2:12" hidden="1" x14ac:dyDescent="0.3">
      <c r="B635" s="56"/>
      <c r="C635" s="57" t="s">
        <v>39</v>
      </c>
      <c r="D635" s="28" t="s">
        <v>730</v>
      </c>
      <c r="E635" s="29" t="s">
        <v>474</v>
      </c>
      <c r="F635" s="47"/>
      <c r="G635" s="31">
        <v>20002.86</v>
      </c>
      <c r="H635" s="59">
        <f t="shared" si="76"/>
        <v>0</v>
      </c>
      <c r="I635" s="60"/>
      <c r="J635" s="50">
        <f t="shared" si="77"/>
        <v>0</v>
      </c>
    </row>
    <row r="636" spans="2:12" hidden="1" x14ac:dyDescent="0.3">
      <c r="B636" s="56"/>
      <c r="C636" s="57" t="s">
        <v>41</v>
      </c>
      <c r="D636" s="28" t="s">
        <v>731</v>
      </c>
      <c r="E636" s="29" t="s">
        <v>474</v>
      </c>
      <c r="F636" s="47"/>
      <c r="G636" s="31">
        <v>29345.54</v>
      </c>
      <c r="H636" s="59">
        <f t="shared" si="76"/>
        <v>0</v>
      </c>
      <c r="I636" s="60"/>
      <c r="J636" s="50">
        <f t="shared" si="77"/>
        <v>0</v>
      </c>
    </row>
    <row r="637" spans="2:12" hidden="1" x14ac:dyDescent="0.3">
      <c r="B637" s="56"/>
      <c r="C637" s="57" t="s">
        <v>43</v>
      </c>
      <c r="D637" s="28" t="s">
        <v>732</v>
      </c>
      <c r="E637" s="29" t="s">
        <v>474</v>
      </c>
      <c r="F637" s="47"/>
      <c r="G637" s="31">
        <v>42463.91</v>
      </c>
      <c r="H637" s="59">
        <f t="shared" si="76"/>
        <v>0</v>
      </c>
      <c r="I637" s="60"/>
      <c r="J637" s="50">
        <f t="shared" si="77"/>
        <v>0</v>
      </c>
    </row>
    <row r="638" spans="2:12" hidden="1" x14ac:dyDescent="0.3">
      <c r="B638" s="56"/>
      <c r="C638" s="57" t="s">
        <v>45</v>
      </c>
      <c r="D638" s="28" t="s">
        <v>733</v>
      </c>
      <c r="E638" s="29" t="s">
        <v>474</v>
      </c>
      <c r="F638" s="47"/>
      <c r="G638" s="31">
        <v>89067.25</v>
      </c>
      <c r="H638" s="59">
        <f t="shared" si="76"/>
        <v>0</v>
      </c>
      <c r="I638" s="60"/>
      <c r="J638" s="50">
        <f t="shared" si="77"/>
        <v>0</v>
      </c>
    </row>
    <row r="639" spans="2:12" hidden="1" x14ac:dyDescent="0.3">
      <c r="B639" s="56"/>
      <c r="C639" s="57" t="s">
        <v>47</v>
      </c>
      <c r="D639" s="28" t="s">
        <v>734</v>
      </c>
      <c r="E639" s="29" t="s">
        <v>474</v>
      </c>
      <c r="F639" s="47"/>
      <c r="G639" s="31">
        <v>130998.92</v>
      </c>
      <c r="H639" s="59">
        <f t="shared" si="76"/>
        <v>0</v>
      </c>
      <c r="I639" s="60"/>
      <c r="J639" s="50">
        <f t="shared" si="77"/>
        <v>0</v>
      </c>
    </row>
    <row r="640" spans="2:12" hidden="1" x14ac:dyDescent="0.3">
      <c r="B640" s="56"/>
      <c r="C640" s="57" t="s">
        <v>49</v>
      </c>
      <c r="D640" s="28" t="s">
        <v>735</v>
      </c>
      <c r="E640" s="29" t="s">
        <v>474</v>
      </c>
      <c r="F640" s="47"/>
      <c r="G640" s="31">
        <v>88493.78</v>
      </c>
      <c r="H640" s="59">
        <f t="shared" si="76"/>
        <v>0</v>
      </c>
      <c r="I640" s="60"/>
      <c r="J640" s="50">
        <f t="shared" si="77"/>
        <v>0</v>
      </c>
    </row>
    <row r="641" spans="2:10" hidden="1" x14ac:dyDescent="0.3">
      <c r="B641" s="56"/>
      <c r="C641" s="57" t="s">
        <v>51</v>
      </c>
      <c r="D641" s="28" t="s">
        <v>736</v>
      </c>
      <c r="E641" s="29" t="s">
        <v>474</v>
      </c>
      <c r="F641" s="47"/>
      <c r="G641" s="31">
        <v>245036.47</v>
      </c>
      <c r="H641" s="59">
        <f t="shared" si="76"/>
        <v>0</v>
      </c>
      <c r="I641" s="60"/>
      <c r="J641" s="50">
        <f t="shared" si="77"/>
        <v>0</v>
      </c>
    </row>
    <row r="642" spans="2:10" hidden="1" x14ac:dyDescent="0.3">
      <c r="B642" s="56"/>
      <c r="C642" s="57" t="s">
        <v>53</v>
      </c>
      <c r="D642" s="28" t="s">
        <v>737</v>
      </c>
      <c r="E642" s="29" t="s">
        <v>474</v>
      </c>
      <c r="F642" s="47"/>
      <c r="G642" s="31">
        <v>77042.080000000002</v>
      </c>
      <c r="H642" s="59">
        <f t="shared" si="76"/>
        <v>0</v>
      </c>
      <c r="I642" s="60"/>
      <c r="J642" s="50">
        <f t="shared" si="77"/>
        <v>0</v>
      </c>
    </row>
    <row r="643" spans="2:10" hidden="1" x14ac:dyDescent="0.3">
      <c r="B643" s="56"/>
      <c r="C643" s="57" t="s">
        <v>56</v>
      </c>
      <c r="D643" s="28" t="s">
        <v>738</v>
      </c>
      <c r="E643" s="29" t="s">
        <v>474</v>
      </c>
      <c r="F643" s="47"/>
      <c r="G643" s="31">
        <v>22126.639999999999</v>
      </c>
      <c r="H643" s="59">
        <f t="shared" si="76"/>
        <v>0</v>
      </c>
      <c r="I643" s="60"/>
      <c r="J643" s="50">
        <f t="shared" si="77"/>
        <v>0</v>
      </c>
    </row>
    <row r="644" spans="2:10" ht="24" hidden="1" customHeight="1" x14ac:dyDescent="0.3">
      <c r="B644" s="56"/>
      <c r="C644" s="57" t="s">
        <v>58</v>
      </c>
      <c r="D644" s="28" t="s">
        <v>739</v>
      </c>
      <c r="E644" s="29" t="s">
        <v>474</v>
      </c>
      <c r="F644" s="47"/>
      <c r="G644" s="31">
        <v>79779.539999999994</v>
      </c>
      <c r="H644" s="59">
        <f t="shared" si="76"/>
        <v>0</v>
      </c>
      <c r="I644" s="60"/>
      <c r="J644" s="50">
        <f t="shared" si="77"/>
        <v>0</v>
      </c>
    </row>
    <row r="645" spans="2:10" ht="26.25" hidden="1" customHeight="1" x14ac:dyDescent="0.3">
      <c r="B645" s="56"/>
      <c r="C645" s="57" t="s">
        <v>60</v>
      </c>
      <c r="D645" s="28" t="s">
        <v>740</v>
      </c>
      <c r="E645" s="29" t="s">
        <v>474</v>
      </c>
      <c r="F645" s="47"/>
      <c r="G645" s="31">
        <v>133215.81</v>
      </c>
      <c r="H645" s="59">
        <f t="shared" si="76"/>
        <v>0</v>
      </c>
      <c r="I645" s="60"/>
      <c r="J645" s="50">
        <f t="shared" si="77"/>
        <v>0</v>
      </c>
    </row>
    <row r="646" spans="2:10" ht="26.25" hidden="1" customHeight="1" x14ac:dyDescent="0.3">
      <c r="B646" s="56"/>
      <c r="C646" s="57" t="s">
        <v>62</v>
      </c>
      <c r="D646" s="28" t="s">
        <v>741</v>
      </c>
      <c r="E646" s="29" t="s">
        <v>474</v>
      </c>
      <c r="F646" s="47"/>
      <c r="G646" s="31">
        <v>51304.2</v>
      </c>
      <c r="H646" s="59">
        <f t="shared" si="76"/>
        <v>0</v>
      </c>
      <c r="I646" s="60"/>
      <c r="J646" s="50">
        <f t="shared" si="77"/>
        <v>0</v>
      </c>
    </row>
    <row r="647" spans="2:10" hidden="1" x14ac:dyDescent="0.3">
      <c r="B647" s="56"/>
      <c r="C647" s="57" t="s">
        <v>64</v>
      </c>
      <c r="D647" s="28" t="s">
        <v>742</v>
      </c>
      <c r="E647" s="29" t="s">
        <v>474</v>
      </c>
      <c r="F647" s="47"/>
      <c r="G647" s="31">
        <v>46316.62</v>
      </c>
      <c r="H647" s="59">
        <f t="shared" si="76"/>
        <v>0</v>
      </c>
      <c r="I647" s="60"/>
      <c r="J647" s="50">
        <f t="shared" si="77"/>
        <v>0</v>
      </c>
    </row>
    <row r="648" spans="2:10" hidden="1" x14ac:dyDescent="0.3">
      <c r="B648" s="56"/>
      <c r="C648" s="57" t="s">
        <v>66</v>
      </c>
      <c r="D648" s="165" t="s">
        <v>743</v>
      </c>
      <c r="E648" s="29" t="s">
        <v>474</v>
      </c>
      <c r="F648" s="47"/>
      <c r="G648" s="31">
        <v>2698.74</v>
      </c>
      <c r="H648" s="59">
        <f t="shared" si="76"/>
        <v>0</v>
      </c>
      <c r="I648" s="60"/>
      <c r="J648" s="50">
        <f t="shared" si="77"/>
        <v>0</v>
      </c>
    </row>
    <row r="649" spans="2:10" hidden="1" x14ac:dyDescent="0.3">
      <c r="B649" s="56"/>
      <c r="C649" s="57" t="s">
        <v>68</v>
      </c>
      <c r="D649" s="28" t="s">
        <v>744</v>
      </c>
      <c r="E649" s="29" t="s">
        <v>474</v>
      </c>
      <c r="F649" s="47"/>
      <c r="G649" s="31">
        <v>20647.46</v>
      </c>
      <c r="H649" s="59">
        <f t="shared" si="76"/>
        <v>0</v>
      </c>
      <c r="I649" s="60"/>
      <c r="J649" s="50">
        <f t="shared" si="77"/>
        <v>0</v>
      </c>
    </row>
    <row r="650" spans="2:10" hidden="1" x14ac:dyDescent="0.3">
      <c r="B650" s="56"/>
      <c r="C650" s="57" t="s">
        <v>70</v>
      </c>
      <c r="D650" s="28" t="s">
        <v>745</v>
      </c>
      <c r="E650" s="29" t="s">
        <v>474</v>
      </c>
      <c r="F650" s="47"/>
      <c r="G650" s="31">
        <v>55335.85</v>
      </c>
      <c r="H650" s="59">
        <f t="shared" si="76"/>
        <v>0</v>
      </c>
      <c r="I650" s="60"/>
      <c r="J650" s="50">
        <f t="shared" si="77"/>
        <v>0</v>
      </c>
    </row>
    <row r="651" spans="2:10" hidden="1" x14ac:dyDescent="0.3">
      <c r="B651" s="56"/>
      <c r="C651" s="57" t="s">
        <v>72</v>
      </c>
      <c r="D651" s="28" t="s">
        <v>746</v>
      </c>
      <c r="E651" s="29" t="s">
        <v>474</v>
      </c>
      <c r="F651" s="47"/>
      <c r="G651" s="31">
        <v>49384.75</v>
      </c>
      <c r="H651" s="59">
        <f t="shared" si="76"/>
        <v>0</v>
      </c>
      <c r="I651" s="60"/>
      <c r="J651" s="50">
        <f t="shared" si="77"/>
        <v>0</v>
      </c>
    </row>
    <row r="652" spans="2:10" ht="26.25" hidden="1" customHeight="1" x14ac:dyDescent="0.3">
      <c r="B652" s="56"/>
      <c r="C652" s="57" t="s">
        <v>74</v>
      </c>
      <c r="D652" s="28" t="s">
        <v>747</v>
      </c>
      <c r="E652" s="29" t="s">
        <v>474</v>
      </c>
      <c r="F652" s="47"/>
      <c r="G652" s="31">
        <v>47196.9</v>
      </c>
      <c r="H652" s="59">
        <f t="shared" si="76"/>
        <v>0</v>
      </c>
      <c r="I652" s="60"/>
      <c r="J652" s="50">
        <f t="shared" si="77"/>
        <v>0</v>
      </c>
    </row>
    <row r="653" spans="2:10" ht="14.25" hidden="1" customHeight="1" x14ac:dyDescent="0.3">
      <c r="B653" s="56"/>
      <c r="C653" s="57" t="s">
        <v>76</v>
      </c>
      <c r="D653" s="28" t="s">
        <v>748</v>
      </c>
      <c r="E653" s="29" t="s">
        <v>474</v>
      </c>
      <c r="F653" s="47"/>
      <c r="G653" s="31">
        <v>69630.899999999994</v>
      </c>
      <c r="H653" s="59">
        <f t="shared" si="76"/>
        <v>0</v>
      </c>
      <c r="I653" s="60"/>
      <c r="J653" s="50">
        <f t="shared" si="77"/>
        <v>0</v>
      </c>
    </row>
    <row r="654" spans="2:10" ht="15" hidden="1" customHeight="1" x14ac:dyDescent="0.3">
      <c r="B654" s="56"/>
      <c r="C654" s="57" t="s">
        <v>535</v>
      </c>
      <c r="D654" s="28" t="s">
        <v>749</v>
      </c>
      <c r="E654" s="29" t="s">
        <v>474</v>
      </c>
      <c r="F654" s="47"/>
      <c r="G654" s="31">
        <v>44365.72</v>
      </c>
      <c r="H654" s="59">
        <f t="shared" si="76"/>
        <v>0</v>
      </c>
      <c r="I654" s="60"/>
      <c r="J654" s="50">
        <f t="shared" si="77"/>
        <v>0</v>
      </c>
    </row>
    <row r="655" spans="2:10" ht="25.5" hidden="1" customHeight="1" x14ac:dyDescent="0.3">
      <c r="B655" s="56"/>
      <c r="C655" s="57" t="s">
        <v>537</v>
      </c>
      <c r="D655" s="28" t="s">
        <v>750</v>
      </c>
      <c r="E655" s="29" t="s">
        <v>474</v>
      </c>
      <c r="F655" s="47"/>
      <c r="G655" s="31">
        <v>90800.59</v>
      </c>
      <c r="H655" s="59">
        <f t="shared" si="76"/>
        <v>0</v>
      </c>
      <c r="I655" s="60"/>
      <c r="J655" s="50">
        <f t="shared" si="77"/>
        <v>0</v>
      </c>
    </row>
    <row r="656" spans="2:10" ht="14.25" hidden="1" customHeight="1" x14ac:dyDescent="0.3">
      <c r="B656" s="56"/>
      <c r="C656" s="57" t="s">
        <v>539</v>
      </c>
      <c r="D656" s="28" t="s">
        <v>751</v>
      </c>
      <c r="E656" s="29" t="s">
        <v>474</v>
      </c>
      <c r="F656" s="47"/>
      <c r="G656" s="31">
        <v>26307.03</v>
      </c>
      <c r="H656" s="59">
        <f t="shared" si="76"/>
        <v>0</v>
      </c>
      <c r="I656" s="60"/>
      <c r="J656" s="50">
        <f t="shared" si="77"/>
        <v>0</v>
      </c>
    </row>
    <row r="657" spans="2:13" ht="12.75" hidden="1" customHeight="1" x14ac:dyDescent="0.3">
      <c r="B657" s="56"/>
      <c r="C657" s="57" t="s">
        <v>541</v>
      </c>
      <c r="D657" s="28" t="s">
        <v>752</v>
      </c>
      <c r="E657" s="29" t="s">
        <v>474</v>
      </c>
      <c r="F657" s="47"/>
      <c r="G657" s="31">
        <v>62727.54</v>
      </c>
      <c r="H657" s="59">
        <f t="shared" si="76"/>
        <v>0</v>
      </c>
      <c r="I657" s="60"/>
      <c r="J657" s="50">
        <f t="shared" si="77"/>
        <v>0</v>
      </c>
    </row>
    <row r="658" spans="2:13" hidden="1" x14ac:dyDescent="0.3">
      <c r="B658" s="56"/>
      <c r="C658" s="57"/>
      <c r="D658" s="166"/>
      <c r="E658" s="29"/>
      <c r="F658" s="47"/>
      <c r="G658" s="31"/>
      <c r="H658" s="59"/>
      <c r="I658" s="60"/>
      <c r="J658" s="50"/>
    </row>
    <row r="659" spans="2:13" hidden="1" x14ac:dyDescent="0.3">
      <c r="B659" s="56"/>
      <c r="C659" s="57"/>
      <c r="D659" s="469" t="s">
        <v>753</v>
      </c>
      <c r="E659" s="470"/>
      <c r="F659" s="470"/>
      <c r="G659" s="471"/>
      <c r="H659" s="69"/>
      <c r="I659" s="70"/>
      <c r="J659" s="71"/>
      <c r="K659" s="472" t="s">
        <v>754</v>
      </c>
      <c r="L659" s="445"/>
      <c r="M659" s="167"/>
    </row>
    <row r="660" spans="2:13" ht="24" hidden="1" customHeight="1" x14ac:dyDescent="0.3">
      <c r="B660" s="56"/>
      <c r="C660" s="57" t="s">
        <v>543</v>
      </c>
      <c r="D660" s="28" t="s">
        <v>755</v>
      </c>
      <c r="E660" s="88" t="s">
        <v>474</v>
      </c>
      <c r="F660" s="47"/>
      <c r="G660" s="31">
        <v>24201.42</v>
      </c>
      <c r="H660" s="59">
        <f t="shared" si="76"/>
        <v>0</v>
      </c>
      <c r="I660" s="60"/>
      <c r="J660" s="50">
        <f t="shared" ref="J660:J681" si="78">H660/$I$1025</f>
        <v>0</v>
      </c>
    </row>
    <row r="661" spans="2:13" ht="24" hidden="1" customHeight="1" x14ac:dyDescent="0.3">
      <c r="B661" s="56"/>
      <c r="C661" s="57" t="s">
        <v>545</v>
      </c>
      <c r="D661" s="28" t="s">
        <v>756</v>
      </c>
      <c r="E661" s="88" t="s">
        <v>474</v>
      </c>
      <c r="F661" s="47"/>
      <c r="G661" s="31">
        <v>25949.94</v>
      </c>
      <c r="H661" s="59">
        <f t="shared" si="76"/>
        <v>0</v>
      </c>
      <c r="I661" s="60"/>
      <c r="J661" s="50">
        <f t="shared" si="78"/>
        <v>0</v>
      </c>
    </row>
    <row r="662" spans="2:13" ht="15" hidden="1" customHeight="1" x14ac:dyDescent="0.3">
      <c r="B662" s="56"/>
      <c r="C662" s="57" t="s">
        <v>547</v>
      </c>
      <c r="D662" s="28" t="s">
        <v>757</v>
      </c>
      <c r="E662" s="88" t="s">
        <v>474</v>
      </c>
      <c r="F662" s="47"/>
      <c r="G662" s="31">
        <v>46094.49</v>
      </c>
      <c r="H662" s="59">
        <f t="shared" si="76"/>
        <v>0</v>
      </c>
      <c r="I662" s="60"/>
      <c r="J662" s="50">
        <f t="shared" si="78"/>
        <v>0</v>
      </c>
    </row>
    <row r="663" spans="2:13" ht="24" hidden="1" customHeight="1" x14ac:dyDescent="0.3">
      <c r="B663" s="56"/>
      <c r="C663" s="57" t="s">
        <v>549</v>
      </c>
      <c r="D663" s="28" t="s">
        <v>758</v>
      </c>
      <c r="E663" s="88" t="s">
        <v>474</v>
      </c>
      <c r="F663" s="47"/>
      <c r="G663" s="31">
        <v>10322.280000000001</v>
      </c>
      <c r="H663" s="59">
        <f t="shared" si="76"/>
        <v>0</v>
      </c>
      <c r="I663" s="60"/>
      <c r="J663" s="50">
        <f t="shared" si="78"/>
        <v>0</v>
      </c>
    </row>
    <row r="664" spans="2:13" ht="24" hidden="1" customHeight="1" x14ac:dyDescent="0.3">
      <c r="B664" s="56"/>
      <c r="C664" s="57" t="s">
        <v>551</v>
      </c>
      <c r="D664" s="28" t="s">
        <v>759</v>
      </c>
      <c r="E664" s="88" t="s">
        <v>474</v>
      </c>
      <c r="F664" s="47"/>
      <c r="G664" s="31">
        <v>11134.82</v>
      </c>
      <c r="H664" s="59">
        <f t="shared" si="76"/>
        <v>0</v>
      </c>
      <c r="I664" s="60"/>
      <c r="J664" s="50">
        <f t="shared" si="78"/>
        <v>0</v>
      </c>
    </row>
    <row r="665" spans="2:13" ht="24" hidden="1" customHeight="1" x14ac:dyDescent="0.3">
      <c r="B665" s="56"/>
      <c r="C665" s="57" t="s">
        <v>553</v>
      </c>
      <c r="D665" s="28" t="s">
        <v>760</v>
      </c>
      <c r="E665" s="88" t="s">
        <v>474</v>
      </c>
      <c r="F665" s="47"/>
      <c r="G665" s="31">
        <v>39431.660000000003</v>
      </c>
      <c r="H665" s="59">
        <f t="shared" si="76"/>
        <v>0</v>
      </c>
      <c r="I665" s="60"/>
      <c r="J665" s="50">
        <f t="shared" si="78"/>
        <v>0</v>
      </c>
    </row>
    <row r="666" spans="2:13" ht="15" hidden="1" customHeight="1" x14ac:dyDescent="0.3">
      <c r="B666" s="56"/>
      <c r="C666" s="57" t="s">
        <v>555</v>
      </c>
      <c r="D666" s="28" t="s">
        <v>761</v>
      </c>
      <c r="E666" s="88" t="s">
        <v>474</v>
      </c>
      <c r="F666" s="47"/>
      <c r="G666" s="31">
        <v>29232.47</v>
      </c>
      <c r="H666" s="59">
        <f t="shared" si="76"/>
        <v>0</v>
      </c>
      <c r="I666" s="60"/>
      <c r="J666" s="50">
        <f t="shared" si="78"/>
        <v>0</v>
      </c>
    </row>
    <row r="667" spans="2:13" ht="24" hidden="1" customHeight="1" x14ac:dyDescent="0.3">
      <c r="B667" s="56"/>
      <c r="C667" s="57" t="s">
        <v>557</v>
      </c>
      <c r="D667" s="28" t="s">
        <v>762</v>
      </c>
      <c r="E667" s="88" t="s">
        <v>474</v>
      </c>
      <c r="F667" s="47"/>
      <c r="G667" s="31">
        <v>26678.52</v>
      </c>
      <c r="H667" s="59">
        <f t="shared" si="76"/>
        <v>0</v>
      </c>
      <c r="I667" s="60"/>
      <c r="J667" s="50">
        <f t="shared" si="78"/>
        <v>0</v>
      </c>
    </row>
    <row r="668" spans="2:13" ht="26.25" hidden="1" customHeight="1" x14ac:dyDescent="0.3">
      <c r="B668" s="56"/>
      <c r="C668" s="57" t="s">
        <v>559</v>
      </c>
      <c r="D668" s="28" t="s">
        <v>763</v>
      </c>
      <c r="E668" s="88" t="s">
        <v>474</v>
      </c>
      <c r="F668" s="47"/>
      <c r="G668" s="31">
        <v>25358.080000000002</v>
      </c>
      <c r="H668" s="59">
        <f t="shared" si="76"/>
        <v>0</v>
      </c>
      <c r="I668" s="60"/>
      <c r="J668" s="50">
        <f t="shared" si="78"/>
        <v>0</v>
      </c>
    </row>
    <row r="669" spans="2:13" ht="25.5" hidden="1" customHeight="1" x14ac:dyDescent="0.3">
      <c r="B669" s="56"/>
      <c r="C669" s="57" t="s">
        <v>561</v>
      </c>
      <c r="D669" s="28" t="s">
        <v>764</v>
      </c>
      <c r="E669" s="88" t="s">
        <v>474</v>
      </c>
      <c r="F669" s="47"/>
      <c r="G669" s="31">
        <v>40725.57</v>
      </c>
      <c r="H669" s="59">
        <f t="shared" si="76"/>
        <v>0</v>
      </c>
      <c r="I669" s="60"/>
      <c r="J669" s="50">
        <f t="shared" si="78"/>
        <v>0</v>
      </c>
    </row>
    <row r="670" spans="2:13" ht="24" hidden="1" customHeight="1" x14ac:dyDescent="0.3">
      <c r="B670" s="56"/>
      <c r="C670" s="57" t="s">
        <v>563</v>
      </c>
      <c r="D670" s="28" t="s">
        <v>765</v>
      </c>
      <c r="E670" s="88" t="s">
        <v>474</v>
      </c>
      <c r="F670" s="47"/>
      <c r="G670" s="31">
        <v>30244.03</v>
      </c>
      <c r="H670" s="59">
        <f t="shared" si="76"/>
        <v>0</v>
      </c>
      <c r="I670" s="60"/>
      <c r="J670" s="50">
        <f t="shared" si="78"/>
        <v>0</v>
      </c>
    </row>
    <row r="671" spans="2:13" ht="25.5" hidden="1" customHeight="1" x14ac:dyDescent="0.3">
      <c r="B671" s="56"/>
      <c r="C671" s="57" t="s">
        <v>565</v>
      </c>
      <c r="D671" s="28" t="s">
        <v>766</v>
      </c>
      <c r="E671" s="88" t="s">
        <v>474</v>
      </c>
      <c r="F671" s="47"/>
      <c r="G671" s="31">
        <v>31510.28</v>
      </c>
      <c r="H671" s="59">
        <f t="shared" si="76"/>
        <v>0</v>
      </c>
      <c r="I671" s="60"/>
      <c r="J671" s="50">
        <f t="shared" si="78"/>
        <v>0</v>
      </c>
    </row>
    <row r="672" spans="2:13" ht="24" hidden="1" customHeight="1" x14ac:dyDescent="0.3">
      <c r="B672" s="56"/>
      <c r="C672" s="57" t="s">
        <v>567</v>
      </c>
      <c r="D672" s="28" t="s">
        <v>767</v>
      </c>
      <c r="E672" s="88" t="s">
        <v>474</v>
      </c>
      <c r="F672" s="47"/>
      <c r="G672" s="31">
        <v>21835.51</v>
      </c>
      <c r="H672" s="59">
        <f t="shared" si="76"/>
        <v>0</v>
      </c>
      <c r="I672" s="60"/>
      <c r="J672" s="50">
        <f t="shared" si="78"/>
        <v>0</v>
      </c>
    </row>
    <row r="673" spans="2:12" ht="17.25" hidden="1" customHeight="1" x14ac:dyDescent="0.3">
      <c r="B673" s="56"/>
      <c r="C673" s="57" t="s">
        <v>569</v>
      </c>
      <c r="D673" s="28" t="s">
        <v>768</v>
      </c>
      <c r="E673" s="88" t="s">
        <v>474</v>
      </c>
      <c r="F673" s="47"/>
      <c r="G673" s="31">
        <v>24522.51</v>
      </c>
      <c r="H673" s="59">
        <f t="shared" si="76"/>
        <v>0</v>
      </c>
      <c r="I673" s="60"/>
      <c r="J673" s="50">
        <f t="shared" si="78"/>
        <v>0</v>
      </c>
    </row>
    <row r="674" spans="2:12" ht="24" hidden="1" customHeight="1" x14ac:dyDescent="0.3">
      <c r="B674" s="56"/>
      <c r="C674" s="57" t="s">
        <v>571</v>
      </c>
      <c r="D674" s="28" t="s">
        <v>769</v>
      </c>
      <c r="E674" s="88" t="s">
        <v>474</v>
      </c>
      <c r="F674" s="47"/>
      <c r="G674" s="31">
        <v>11613.37</v>
      </c>
      <c r="H674" s="59">
        <f t="shared" si="76"/>
        <v>0</v>
      </c>
      <c r="I674" s="60"/>
      <c r="J674" s="50">
        <f t="shared" si="78"/>
        <v>0</v>
      </c>
    </row>
    <row r="675" spans="2:12" ht="24" hidden="1" customHeight="1" x14ac:dyDescent="0.3">
      <c r="B675" s="56"/>
      <c r="C675" s="57" t="s">
        <v>573</v>
      </c>
      <c r="D675" s="28" t="s">
        <v>770</v>
      </c>
      <c r="E675" s="88" t="s">
        <v>474</v>
      </c>
      <c r="F675" s="47"/>
      <c r="G675" s="31">
        <v>59264.88</v>
      </c>
      <c r="H675" s="59">
        <f t="shared" si="76"/>
        <v>0</v>
      </c>
      <c r="I675" s="60"/>
      <c r="J675" s="50">
        <f t="shared" si="78"/>
        <v>0</v>
      </c>
    </row>
    <row r="676" spans="2:12" ht="24" hidden="1" customHeight="1" x14ac:dyDescent="0.3">
      <c r="B676" s="56"/>
      <c r="C676" s="57" t="s">
        <v>575</v>
      </c>
      <c r="D676" s="28" t="s">
        <v>771</v>
      </c>
      <c r="E676" s="88" t="s">
        <v>474</v>
      </c>
      <c r="F676" s="47"/>
      <c r="G676" s="31">
        <v>40498.04</v>
      </c>
      <c r="H676" s="59">
        <f t="shared" si="76"/>
        <v>0</v>
      </c>
      <c r="I676" s="60"/>
      <c r="J676" s="50">
        <f t="shared" si="78"/>
        <v>0</v>
      </c>
    </row>
    <row r="677" spans="2:12" ht="24" hidden="1" customHeight="1" x14ac:dyDescent="0.3">
      <c r="B677" s="56"/>
      <c r="C677" s="57" t="s">
        <v>577</v>
      </c>
      <c r="D677" s="28" t="s">
        <v>772</v>
      </c>
      <c r="E677" s="88" t="s">
        <v>474</v>
      </c>
      <c r="F677" s="47"/>
      <c r="G677" s="31">
        <v>60247.199999999997</v>
      </c>
      <c r="H677" s="59">
        <f t="shared" si="76"/>
        <v>0</v>
      </c>
      <c r="I677" s="60"/>
      <c r="J677" s="50">
        <f t="shared" si="78"/>
        <v>0</v>
      </c>
    </row>
    <row r="678" spans="2:12" ht="24" hidden="1" customHeight="1" x14ac:dyDescent="0.3">
      <c r="B678" s="56"/>
      <c r="C678" s="57" t="s">
        <v>579</v>
      </c>
      <c r="D678" s="28" t="s">
        <v>773</v>
      </c>
      <c r="E678" s="88" t="s">
        <v>474</v>
      </c>
      <c r="F678" s="47"/>
      <c r="G678" s="31">
        <v>34911.56</v>
      </c>
      <c r="H678" s="59">
        <f t="shared" si="76"/>
        <v>0</v>
      </c>
      <c r="I678" s="60"/>
      <c r="J678" s="50">
        <f t="shared" si="78"/>
        <v>0</v>
      </c>
    </row>
    <row r="679" spans="2:12" ht="24" hidden="1" customHeight="1" x14ac:dyDescent="0.3">
      <c r="B679" s="56"/>
      <c r="C679" s="57" t="s">
        <v>581</v>
      </c>
      <c r="D679" s="28" t="s">
        <v>774</v>
      </c>
      <c r="E679" s="88" t="s">
        <v>474</v>
      </c>
      <c r="F679" s="47"/>
      <c r="G679" s="31">
        <v>33305.68</v>
      </c>
      <c r="H679" s="59">
        <f t="shared" si="76"/>
        <v>0</v>
      </c>
      <c r="I679" s="60"/>
      <c r="J679" s="50">
        <f t="shared" si="78"/>
        <v>0</v>
      </c>
    </row>
    <row r="680" spans="2:12" ht="24" hidden="1" customHeight="1" x14ac:dyDescent="0.3">
      <c r="B680" s="56"/>
      <c r="C680" s="57" t="s">
        <v>583</v>
      </c>
      <c r="D680" s="28" t="s">
        <v>775</v>
      </c>
      <c r="E680" s="88" t="s">
        <v>474</v>
      </c>
      <c r="F680" s="47"/>
      <c r="G680" s="31">
        <v>7908.85</v>
      </c>
      <c r="H680" s="59">
        <f t="shared" si="76"/>
        <v>0</v>
      </c>
      <c r="I680" s="60"/>
      <c r="J680" s="50">
        <f t="shared" si="78"/>
        <v>0</v>
      </c>
    </row>
    <row r="681" spans="2:12" ht="24.75" hidden="1" customHeight="1" x14ac:dyDescent="0.3">
      <c r="B681" s="56"/>
      <c r="C681" s="57" t="s">
        <v>585</v>
      </c>
      <c r="D681" s="28" t="s">
        <v>776</v>
      </c>
      <c r="E681" s="88" t="s">
        <v>474</v>
      </c>
      <c r="F681" s="47"/>
      <c r="G681" s="31">
        <v>48036.49</v>
      </c>
      <c r="H681" s="59">
        <f t="shared" si="76"/>
        <v>0</v>
      </c>
      <c r="I681" s="60"/>
      <c r="J681" s="50">
        <f t="shared" si="78"/>
        <v>0</v>
      </c>
    </row>
    <row r="682" spans="2:12" ht="15" hidden="1" customHeight="1" x14ac:dyDescent="0.3">
      <c r="B682" s="56"/>
      <c r="C682" s="57"/>
      <c r="D682" s="28"/>
      <c r="E682" s="129"/>
      <c r="F682" s="47"/>
      <c r="G682" s="130"/>
      <c r="H682" s="59"/>
      <c r="I682" s="60"/>
      <c r="J682" s="50"/>
    </row>
    <row r="683" spans="2:12" ht="13.5" hidden="1" customHeight="1" x14ac:dyDescent="0.3">
      <c r="B683" s="56"/>
      <c r="C683" s="57"/>
      <c r="D683" s="469" t="s">
        <v>777</v>
      </c>
      <c r="E683" s="470"/>
      <c r="F683" s="470"/>
      <c r="G683" s="471"/>
      <c r="H683" s="69"/>
      <c r="I683" s="70"/>
      <c r="J683" s="71"/>
      <c r="K683" s="456" t="s">
        <v>778</v>
      </c>
      <c r="L683" s="445"/>
    </row>
    <row r="684" spans="2:12" ht="13.5" hidden="1" customHeight="1" x14ac:dyDescent="0.3">
      <c r="B684" s="56"/>
      <c r="C684" s="57" t="s">
        <v>587</v>
      </c>
      <c r="D684" s="28" t="s">
        <v>779</v>
      </c>
      <c r="E684" s="88" t="s">
        <v>474</v>
      </c>
      <c r="F684" s="47"/>
      <c r="G684" s="31">
        <v>11207.51</v>
      </c>
      <c r="H684" s="59">
        <f t="shared" ref="H684:H689" si="79">+F684*G684</f>
        <v>0</v>
      </c>
      <c r="I684" s="60"/>
      <c r="J684" s="50">
        <f t="shared" ref="J684:J689" si="80">H684/$I$1025</f>
        <v>0</v>
      </c>
    </row>
    <row r="685" spans="2:12" ht="13.5" hidden="1" customHeight="1" x14ac:dyDescent="0.3">
      <c r="B685" s="56"/>
      <c r="C685" s="57" t="s">
        <v>589</v>
      </c>
      <c r="D685" s="28" t="s">
        <v>780</v>
      </c>
      <c r="E685" s="88" t="s">
        <v>474</v>
      </c>
      <c r="F685" s="47"/>
      <c r="G685" s="31">
        <v>20727.79</v>
      </c>
      <c r="H685" s="59">
        <f t="shared" si="79"/>
        <v>0</v>
      </c>
      <c r="I685" s="60"/>
      <c r="J685" s="50">
        <f t="shared" si="80"/>
        <v>0</v>
      </c>
    </row>
    <row r="686" spans="2:12" ht="13.5" hidden="1" customHeight="1" x14ac:dyDescent="0.3">
      <c r="B686" s="56"/>
      <c r="C686" s="57" t="s">
        <v>591</v>
      </c>
      <c r="D686" s="28" t="s">
        <v>781</v>
      </c>
      <c r="E686" s="88" t="s">
        <v>474</v>
      </c>
      <c r="F686" s="47"/>
      <c r="G686" s="31">
        <v>58176.02</v>
      </c>
      <c r="H686" s="59">
        <f t="shared" si="79"/>
        <v>0</v>
      </c>
      <c r="I686" s="60"/>
      <c r="J686" s="50">
        <f t="shared" si="80"/>
        <v>0</v>
      </c>
    </row>
    <row r="687" spans="2:12" ht="14.25" hidden="1" customHeight="1" x14ac:dyDescent="0.3">
      <c r="B687" s="56"/>
      <c r="C687" s="57" t="s">
        <v>593</v>
      </c>
      <c r="D687" s="28" t="s">
        <v>782</v>
      </c>
      <c r="E687" s="88" t="s">
        <v>474</v>
      </c>
      <c r="F687" s="47"/>
      <c r="G687" s="31">
        <v>22856.58</v>
      </c>
      <c r="H687" s="59">
        <f t="shared" si="79"/>
        <v>0</v>
      </c>
      <c r="I687" s="60"/>
      <c r="J687" s="50">
        <f t="shared" si="80"/>
        <v>0</v>
      </c>
    </row>
    <row r="688" spans="2:12" ht="15" hidden="1" customHeight="1" x14ac:dyDescent="0.3">
      <c r="B688" s="56"/>
      <c r="C688" s="57" t="s">
        <v>595</v>
      </c>
      <c r="D688" s="28" t="s">
        <v>783</v>
      </c>
      <c r="E688" s="88" t="s">
        <v>474</v>
      </c>
      <c r="F688" s="47"/>
      <c r="G688" s="31">
        <v>63117.01</v>
      </c>
      <c r="H688" s="59">
        <f t="shared" si="79"/>
        <v>0</v>
      </c>
      <c r="I688" s="60"/>
      <c r="J688" s="50">
        <f t="shared" si="80"/>
        <v>0</v>
      </c>
    </row>
    <row r="689" spans="2:12" ht="13.5" hidden="1" customHeight="1" x14ac:dyDescent="0.3">
      <c r="B689" s="56"/>
      <c r="C689" s="57" t="s">
        <v>597</v>
      </c>
      <c r="D689" s="28" t="s">
        <v>688</v>
      </c>
      <c r="E689" s="88" t="s">
        <v>474</v>
      </c>
      <c r="F689" s="47"/>
      <c r="G689" s="31">
        <v>4428.5600000000004</v>
      </c>
      <c r="H689" s="59">
        <f t="shared" si="79"/>
        <v>0</v>
      </c>
      <c r="I689" s="60"/>
      <c r="J689" s="50">
        <f t="shared" si="80"/>
        <v>0</v>
      </c>
    </row>
    <row r="690" spans="2:12" ht="14.25" hidden="1" customHeight="1" x14ac:dyDescent="0.3">
      <c r="B690" s="56"/>
      <c r="C690" s="57"/>
      <c r="D690" s="28"/>
      <c r="E690" s="129"/>
      <c r="F690" s="47"/>
      <c r="G690" s="130"/>
      <c r="H690" s="59"/>
      <c r="I690" s="60"/>
      <c r="J690" s="50"/>
    </row>
    <row r="691" spans="2:12" hidden="1" x14ac:dyDescent="0.3">
      <c r="B691" s="67" t="s">
        <v>784</v>
      </c>
      <c r="C691" s="57"/>
      <c r="D691" s="469" t="s">
        <v>785</v>
      </c>
      <c r="E691" s="470"/>
      <c r="F691" s="470"/>
      <c r="G691" s="471"/>
      <c r="H691" s="69"/>
      <c r="I691" s="70"/>
      <c r="J691" s="71"/>
      <c r="K691" s="456" t="s">
        <v>786</v>
      </c>
      <c r="L691" s="445"/>
    </row>
    <row r="692" spans="2:12" ht="16.5" hidden="1" customHeight="1" x14ac:dyDescent="0.3">
      <c r="B692" s="56"/>
      <c r="C692" s="57" t="s">
        <v>18</v>
      </c>
      <c r="D692" s="28" t="s">
        <v>787</v>
      </c>
      <c r="E692" s="29" t="s">
        <v>29</v>
      </c>
      <c r="F692" s="47"/>
      <c r="G692" s="31">
        <v>16673.39</v>
      </c>
      <c r="H692" s="59">
        <f t="shared" ref="H692:H707" si="81">+F692*G692</f>
        <v>0</v>
      </c>
      <c r="I692" s="60"/>
      <c r="J692" s="50">
        <f t="shared" ref="J692:J707" si="82">H692/$I$1025</f>
        <v>0</v>
      </c>
    </row>
    <row r="693" spans="2:12" ht="27.75" hidden="1" customHeight="1" x14ac:dyDescent="0.3">
      <c r="B693" s="56"/>
      <c r="C693" s="57" t="s">
        <v>21</v>
      </c>
      <c r="D693" s="28" t="s">
        <v>788</v>
      </c>
      <c r="E693" s="29" t="s">
        <v>29</v>
      </c>
      <c r="F693" s="47"/>
      <c r="G693" s="31">
        <v>19636.96</v>
      </c>
      <c r="H693" s="59">
        <f t="shared" si="81"/>
        <v>0</v>
      </c>
      <c r="I693" s="60"/>
      <c r="J693" s="50">
        <f t="shared" si="82"/>
        <v>0</v>
      </c>
    </row>
    <row r="694" spans="2:12" hidden="1" x14ac:dyDescent="0.3">
      <c r="B694" s="56"/>
      <c r="C694" s="57" t="s">
        <v>25</v>
      </c>
      <c r="D694" s="28" t="s">
        <v>789</v>
      </c>
      <c r="E694" s="29" t="s">
        <v>29</v>
      </c>
      <c r="F694" s="47"/>
      <c r="G694" s="31">
        <v>32943.300000000003</v>
      </c>
      <c r="H694" s="59">
        <f t="shared" si="81"/>
        <v>0</v>
      </c>
      <c r="I694" s="60"/>
      <c r="J694" s="50">
        <f t="shared" si="82"/>
        <v>0</v>
      </c>
    </row>
    <row r="695" spans="2:12" hidden="1" x14ac:dyDescent="0.3">
      <c r="B695" s="56"/>
      <c r="C695" s="57" t="s">
        <v>32</v>
      </c>
      <c r="D695" s="28" t="s">
        <v>790</v>
      </c>
      <c r="E695" s="29" t="s">
        <v>29</v>
      </c>
      <c r="F695" s="47"/>
      <c r="G695" s="31">
        <v>5942.7</v>
      </c>
      <c r="H695" s="59">
        <f t="shared" si="81"/>
        <v>0</v>
      </c>
      <c r="I695" s="60"/>
      <c r="J695" s="50">
        <f t="shared" si="82"/>
        <v>0</v>
      </c>
    </row>
    <row r="696" spans="2:12" hidden="1" x14ac:dyDescent="0.3">
      <c r="B696" s="56"/>
      <c r="C696" s="57" t="s">
        <v>89</v>
      </c>
      <c r="D696" s="28" t="s">
        <v>791</v>
      </c>
      <c r="E696" s="29" t="s">
        <v>55</v>
      </c>
      <c r="F696" s="47"/>
      <c r="G696" s="31">
        <v>4472.54</v>
      </c>
      <c r="H696" s="59">
        <f t="shared" si="81"/>
        <v>0</v>
      </c>
      <c r="I696" s="60"/>
      <c r="J696" s="50">
        <f t="shared" si="82"/>
        <v>0</v>
      </c>
    </row>
    <row r="697" spans="2:12" hidden="1" x14ac:dyDescent="0.3">
      <c r="B697" s="56"/>
      <c r="C697" s="57" t="s">
        <v>94</v>
      </c>
      <c r="D697" s="28" t="s">
        <v>792</v>
      </c>
      <c r="E697" s="29" t="s">
        <v>29</v>
      </c>
      <c r="F697" s="47"/>
      <c r="G697" s="31">
        <v>2833.18</v>
      </c>
      <c r="H697" s="59">
        <f t="shared" si="81"/>
        <v>0</v>
      </c>
      <c r="I697" s="60"/>
      <c r="J697" s="50">
        <f t="shared" si="82"/>
        <v>0</v>
      </c>
    </row>
    <row r="698" spans="2:12" hidden="1" x14ac:dyDescent="0.3">
      <c r="B698" s="56"/>
      <c r="C698" s="57" t="s">
        <v>96</v>
      </c>
      <c r="D698" s="28" t="s">
        <v>793</v>
      </c>
      <c r="E698" s="29" t="s">
        <v>55</v>
      </c>
      <c r="F698" s="47"/>
      <c r="G698" s="31">
        <v>2372.6</v>
      </c>
      <c r="H698" s="59">
        <f t="shared" si="81"/>
        <v>0</v>
      </c>
      <c r="I698" s="60"/>
      <c r="J698" s="50">
        <f t="shared" si="82"/>
        <v>0</v>
      </c>
    </row>
    <row r="699" spans="2:12" hidden="1" x14ac:dyDescent="0.3">
      <c r="B699" s="56"/>
      <c r="C699" s="57" t="s">
        <v>34</v>
      </c>
      <c r="D699" s="28" t="s">
        <v>794</v>
      </c>
      <c r="E699" s="29" t="s">
        <v>29</v>
      </c>
      <c r="F699" s="47"/>
      <c r="G699" s="31">
        <v>3859.99</v>
      </c>
      <c r="H699" s="59">
        <f t="shared" si="81"/>
        <v>0</v>
      </c>
      <c r="I699" s="60"/>
      <c r="J699" s="50">
        <f t="shared" si="82"/>
        <v>0</v>
      </c>
    </row>
    <row r="700" spans="2:12" hidden="1" x14ac:dyDescent="0.3">
      <c r="B700" s="56"/>
      <c r="C700" s="57" t="s">
        <v>105</v>
      </c>
      <c r="D700" s="28" t="s">
        <v>795</v>
      </c>
      <c r="E700" s="29" t="s">
        <v>29</v>
      </c>
      <c r="F700" s="47"/>
      <c r="G700" s="31">
        <v>3164.57</v>
      </c>
      <c r="H700" s="59">
        <f t="shared" si="81"/>
        <v>0</v>
      </c>
      <c r="I700" s="60"/>
      <c r="J700" s="50">
        <f t="shared" si="82"/>
        <v>0</v>
      </c>
    </row>
    <row r="701" spans="2:12" hidden="1" x14ac:dyDescent="0.3">
      <c r="B701" s="56"/>
      <c r="C701" s="57" t="s">
        <v>36</v>
      </c>
      <c r="D701" s="28" t="s">
        <v>796</v>
      </c>
      <c r="E701" s="29" t="s">
        <v>55</v>
      </c>
      <c r="F701" s="47"/>
      <c r="G701" s="31">
        <v>9365.39</v>
      </c>
      <c r="H701" s="59">
        <f t="shared" si="81"/>
        <v>0</v>
      </c>
      <c r="I701" s="60"/>
      <c r="J701" s="50">
        <f t="shared" si="82"/>
        <v>0</v>
      </c>
    </row>
    <row r="702" spans="2:12" hidden="1" x14ac:dyDescent="0.3">
      <c r="B702" s="56"/>
      <c r="C702" s="57" t="s">
        <v>157</v>
      </c>
      <c r="D702" s="28" t="s">
        <v>797</v>
      </c>
      <c r="E702" s="29" t="s">
        <v>55</v>
      </c>
      <c r="F702" s="47"/>
      <c r="G702" s="31">
        <v>10254.77</v>
      </c>
      <c r="H702" s="59">
        <f t="shared" si="81"/>
        <v>0</v>
      </c>
      <c r="I702" s="60"/>
      <c r="J702" s="50">
        <f t="shared" si="82"/>
        <v>0</v>
      </c>
    </row>
    <row r="703" spans="2:12" hidden="1" x14ac:dyDescent="0.3">
      <c r="B703" s="56"/>
      <c r="C703" s="57" t="s">
        <v>175</v>
      </c>
      <c r="D703" s="28" t="s">
        <v>798</v>
      </c>
      <c r="E703" s="29" t="s">
        <v>55</v>
      </c>
      <c r="F703" s="47"/>
      <c r="G703" s="31">
        <v>53160.24</v>
      </c>
      <c r="H703" s="59">
        <f t="shared" si="81"/>
        <v>0</v>
      </c>
      <c r="I703" s="60"/>
      <c r="J703" s="50">
        <f t="shared" si="82"/>
        <v>0</v>
      </c>
    </row>
    <row r="704" spans="2:12" hidden="1" x14ac:dyDescent="0.3">
      <c r="B704" s="56"/>
      <c r="C704" s="57" t="s">
        <v>183</v>
      </c>
      <c r="D704" s="28" t="s">
        <v>799</v>
      </c>
      <c r="E704" s="29" t="s">
        <v>55</v>
      </c>
      <c r="F704" s="47"/>
      <c r="G704" s="31">
        <v>9548.82</v>
      </c>
      <c r="H704" s="59">
        <f t="shared" si="81"/>
        <v>0</v>
      </c>
      <c r="I704" s="60"/>
      <c r="J704" s="50">
        <f t="shared" si="82"/>
        <v>0</v>
      </c>
    </row>
    <row r="705" spans="2:12" hidden="1" x14ac:dyDescent="0.3">
      <c r="B705" s="56"/>
      <c r="C705" s="57" t="s">
        <v>39</v>
      </c>
      <c r="D705" s="28" t="s">
        <v>800</v>
      </c>
      <c r="E705" s="29" t="s">
        <v>55</v>
      </c>
      <c r="F705" s="47"/>
      <c r="G705" s="31">
        <v>15457.43</v>
      </c>
      <c r="H705" s="59">
        <f t="shared" si="81"/>
        <v>0</v>
      </c>
      <c r="I705" s="60"/>
      <c r="J705" s="50">
        <f t="shared" si="82"/>
        <v>0</v>
      </c>
    </row>
    <row r="706" spans="2:12" hidden="1" x14ac:dyDescent="0.3">
      <c r="B706" s="56"/>
      <c r="C706" s="114" t="s">
        <v>220</v>
      </c>
      <c r="D706" s="35" t="s">
        <v>801</v>
      </c>
      <c r="E706" s="29" t="s">
        <v>55</v>
      </c>
      <c r="F706" s="47"/>
      <c r="G706" s="31">
        <v>17563.78</v>
      </c>
      <c r="H706" s="59">
        <f t="shared" si="81"/>
        <v>0</v>
      </c>
      <c r="I706" s="60"/>
      <c r="J706" s="50">
        <f t="shared" si="82"/>
        <v>0</v>
      </c>
    </row>
    <row r="707" spans="2:12" hidden="1" x14ac:dyDescent="0.3">
      <c r="B707" s="56"/>
      <c r="C707" s="57" t="s">
        <v>41</v>
      </c>
      <c r="D707" s="28" t="s">
        <v>802</v>
      </c>
      <c r="E707" s="29" t="s">
        <v>29</v>
      </c>
      <c r="F707" s="47"/>
      <c r="G707" s="31">
        <v>1039.9100000000001</v>
      </c>
      <c r="H707" s="59">
        <f t="shared" si="81"/>
        <v>0</v>
      </c>
      <c r="I707" s="60"/>
      <c r="J707" s="50">
        <f t="shared" si="82"/>
        <v>0</v>
      </c>
    </row>
    <row r="708" spans="2:12" hidden="1" x14ac:dyDescent="0.3">
      <c r="B708" s="56"/>
      <c r="C708" s="57"/>
      <c r="D708" s="28"/>
      <c r="E708" s="85"/>
      <c r="F708" s="47"/>
      <c r="G708" s="31"/>
      <c r="H708" s="59"/>
      <c r="I708" s="60"/>
      <c r="J708" s="50"/>
    </row>
    <row r="709" spans="2:12" hidden="1" x14ac:dyDescent="0.3">
      <c r="B709" s="67" t="s">
        <v>803</v>
      </c>
      <c r="C709" s="57"/>
      <c r="D709" s="469" t="s">
        <v>804</v>
      </c>
      <c r="E709" s="470"/>
      <c r="F709" s="470"/>
      <c r="G709" s="471"/>
      <c r="H709" s="69"/>
      <c r="I709" s="70"/>
      <c r="J709" s="71"/>
      <c r="K709" s="456" t="s">
        <v>805</v>
      </c>
      <c r="L709" s="445"/>
    </row>
    <row r="710" spans="2:12" ht="14.25" hidden="1" customHeight="1" x14ac:dyDescent="0.3">
      <c r="B710" s="56"/>
      <c r="C710" s="57" t="s">
        <v>18</v>
      </c>
      <c r="D710" s="165" t="s">
        <v>806</v>
      </c>
      <c r="E710" s="29" t="s">
        <v>474</v>
      </c>
      <c r="F710" s="47"/>
      <c r="G710" s="31">
        <v>58462.82</v>
      </c>
      <c r="H710" s="59">
        <f t="shared" si="76"/>
        <v>0</v>
      </c>
      <c r="I710" s="60"/>
      <c r="J710" s="50">
        <f t="shared" ref="J710:J716" si="83">H710/$I$1025</f>
        <v>0</v>
      </c>
    </row>
    <row r="711" spans="2:12" ht="27.75" hidden="1" customHeight="1" x14ac:dyDescent="0.3">
      <c r="B711" s="56"/>
      <c r="C711" s="57" t="s">
        <v>32</v>
      </c>
      <c r="D711" s="165" t="s">
        <v>807</v>
      </c>
      <c r="E711" s="29" t="s">
        <v>474</v>
      </c>
      <c r="F711" s="47"/>
      <c r="G711" s="31">
        <v>94940.47</v>
      </c>
      <c r="H711" s="59">
        <f t="shared" ref="H711:H716" si="84">+F711*G711</f>
        <v>0</v>
      </c>
      <c r="I711" s="60"/>
      <c r="J711" s="50">
        <f t="shared" si="83"/>
        <v>0</v>
      </c>
    </row>
    <row r="712" spans="2:12" ht="27.75" hidden="1" customHeight="1" x14ac:dyDescent="0.3">
      <c r="B712" s="56"/>
      <c r="C712" s="57" t="s">
        <v>34</v>
      </c>
      <c r="D712" s="165" t="s">
        <v>808</v>
      </c>
      <c r="E712" s="29" t="s">
        <v>474</v>
      </c>
      <c r="F712" s="47"/>
      <c r="G712" s="31">
        <v>187944.82</v>
      </c>
      <c r="H712" s="59">
        <f t="shared" si="84"/>
        <v>0</v>
      </c>
      <c r="I712" s="60"/>
      <c r="J712" s="50">
        <f t="shared" si="83"/>
        <v>0</v>
      </c>
    </row>
    <row r="713" spans="2:12" ht="27.75" hidden="1" customHeight="1" x14ac:dyDescent="0.3">
      <c r="B713" s="56"/>
      <c r="C713" s="57" t="s">
        <v>36</v>
      </c>
      <c r="D713" s="165" t="s">
        <v>809</v>
      </c>
      <c r="E713" s="29" t="s">
        <v>474</v>
      </c>
      <c r="F713" s="47"/>
      <c r="G713" s="31">
        <v>293585.62</v>
      </c>
      <c r="H713" s="59">
        <f t="shared" si="84"/>
        <v>0</v>
      </c>
      <c r="I713" s="60"/>
      <c r="J713" s="50">
        <f t="shared" si="83"/>
        <v>0</v>
      </c>
    </row>
    <row r="714" spans="2:12" ht="27.75" hidden="1" customHeight="1" x14ac:dyDescent="0.3">
      <c r="B714" s="56"/>
      <c r="C714" s="57" t="s">
        <v>39</v>
      </c>
      <c r="D714" s="165" t="s">
        <v>810</v>
      </c>
      <c r="E714" s="29" t="s">
        <v>474</v>
      </c>
      <c r="F714" s="47"/>
      <c r="G714" s="31">
        <v>393469.33</v>
      </c>
      <c r="H714" s="59">
        <f t="shared" si="84"/>
        <v>0</v>
      </c>
      <c r="I714" s="60"/>
      <c r="J714" s="50">
        <f t="shared" si="83"/>
        <v>0</v>
      </c>
    </row>
    <row r="715" spans="2:12" ht="15" hidden="1" customHeight="1" x14ac:dyDescent="0.3">
      <c r="B715" s="56"/>
      <c r="C715" s="57" t="s">
        <v>41</v>
      </c>
      <c r="D715" s="165" t="s">
        <v>811</v>
      </c>
      <c r="E715" s="29" t="s">
        <v>474</v>
      </c>
      <c r="F715" s="47"/>
      <c r="G715" s="31">
        <v>478287.84</v>
      </c>
      <c r="H715" s="59">
        <f t="shared" si="84"/>
        <v>0</v>
      </c>
      <c r="I715" s="60"/>
      <c r="J715" s="50">
        <f t="shared" si="83"/>
        <v>0</v>
      </c>
    </row>
    <row r="716" spans="2:12" ht="17.25" hidden="1" customHeight="1" x14ac:dyDescent="0.3">
      <c r="B716" s="56"/>
      <c r="C716" s="57" t="s">
        <v>43</v>
      </c>
      <c r="D716" s="165" t="s">
        <v>812</v>
      </c>
      <c r="E716" s="29" t="s">
        <v>474</v>
      </c>
      <c r="F716" s="47"/>
      <c r="G716" s="31">
        <v>867056.36</v>
      </c>
      <c r="H716" s="59">
        <f t="shared" si="84"/>
        <v>0</v>
      </c>
      <c r="I716" s="60"/>
      <c r="J716" s="50">
        <f t="shared" si="83"/>
        <v>0</v>
      </c>
    </row>
    <row r="717" spans="2:12" ht="13.5" hidden="1" customHeight="1" x14ac:dyDescent="0.3">
      <c r="B717" s="56"/>
      <c r="C717" s="57"/>
      <c r="D717" s="165"/>
      <c r="E717" s="85"/>
      <c r="F717" s="47"/>
      <c r="G717" s="31"/>
      <c r="H717" s="59"/>
      <c r="I717" s="60"/>
      <c r="J717" s="50"/>
    </row>
    <row r="718" spans="2:12" ht="12.75" hidden="1" customHeight="1" x14ac:dyDescent="0.3">
      <c r="B718" s="67" t="s">
        <v>813</v>
      </c>
      <c r="C718" s="57"/>
      <c r="D718" s="469" t="s">
        <v>814</v>
      </c>
      <c r="E718" s="470"/>
      <c r="F718" s="470"/>
      <c r="G718" s="471"/>
      <c r="H718" s="69"/>
      <c r="I718" s="70"/>
      <c r="J718" s="71"/>
      <c r="K718" s="456" t="s">
        <v>815</v>
      </c>
      <c r="L718" s="445"/>
    </row>
    <row r="719" spans="2:12" ht="27.75" hidden="1" customHeight="1" x14ac:dyDescent="0.3">
      <c r="B719" s="160"/>
      <c r="C719" s="114" t="s">
        <v>18</v>
      </c>
      <c r="D719" s="168" t="s">
        <v>816</v>
      </c>
      <c r="E719" s="115" t="s">
        <v>474</v>
      </c>
      <c r="F719" s="116"/>
      <c r="G719" s="31">
        <v>975551.48</v>
      </c>
      <c r="H719" s="48">
        <f>+F719*G719</f>
        <v>0</v>
      </c>
      <c r="I719" s="49"/>
      <c r="J719" s="50">
        <f>H719/$I$1025</f>
        <v>0</v>
      </c>
    </row>
    <row r="720" spans="2:12" ht="12.75" hidden="1" customHeight="1" x14ac:dyDescent="0.3">
      <c r="B720" s="160"/>
      <c r="C720" s="114"/>
      <c r="D720" s="169"/>
      <c r="E720" s="170"/>
      <c r="F720" s="171"/>
      <c r="G720" s="66"/>
      <c r="H720" s="48"/>
      <c r="I720" s="49"/>
      <c r="J720" s="50"/>
    </row>
    <row r="721" spans="2:12" ht="14.25" hidden="1" customHeight="1" x14ac:dyDescent="0.3">
      <c r="B721" s="67" t="s">
        <v>817</v>
      </c>
      <c r="C721" s="57"/>
      <c r="D721" s="469" t="s">
        <v>818</v>
      </c>
      <c r="E721" s="470"/>
      <c r="F721" s="470"/>
      <c r="G721" s="471"/>
      <c r="H721" s="172"/>
      <c r="I721" s="173"/>
      <c r="J721" s="174"/>
      <c r="K721" s="456" t="s">
        <v>819</v>
      </c>
      <c r="L721" s="445"/>
    </row>
    <row r="722" spans="2:12" ht="16.5" hidden="1" customHeight="1" x14ac:dyDescent="0.3">
      <c r="B722" s="160"/>
      <c r="C722" s="114" t="s">
        <v>18</v>
      </c>
      <c r="D722" s="168" t="s">
        <v>820</v>
      </c>
      <c r="E722" s="115" t="s">
        <v>474</v>
      </c>
      <c r="F722" s="116"/>
      <c r="G722" s="31">
        <v>6737173.8600000003</v>
      </c>
      <c r="H722" s="48">
        <f>+F722*G722</f>
        <v>0</v>
      </c>
      <c r="I722" s="49"/>
      <c r="J722" s="50">
        <f>H722/$I$1025</f>
        <v>0</v>
      </c>
      <c r="K722" s="444" t="s">
        <v>821</v>
      </c>
      <c r="L722" s="445"/>
    </row>
    <row r="723" spans="2:12" ht="15" hidden="1" customHeight="1" x14ac:dyDescent="0.3">
      <c r="B723" s="160"/>
      <c r="C723" s="114" t="s">
        <v>32</v>
      </c>
      <c r="D723" s="169" t="s">
        <v>822</v>
      </c>
      <c r="E723" s="115" t="s">
        <v>474</v>
      </c>
      <c r="F723" s="171"/>
      <c r="G723" s="31">
        <v>1132993.6499999999</v>
      </c>
      <c r="H723" s="48">
        <f>+F723*G723</f>
        <v>0</v>
      </c>
      <c r="I723" s="49"/>
      <c r="J723" s="50">
        <f>H723/$I$1025</f>
        <v>0</v>
      </c>
      <c r="K723" s="444" t="s">
        <v>823</v>
      </c>
      <c r="L723" s="445"/>
    </row>
    <row r="724" spans="2:12" ht="13.5" hidden="1" customHeight="1" x14ac:dyDescent="0.3">
      <c r="B724" s="160"/>
      <c r="C724" s="114"/>
      <c r="D724" s="169"/>
      <c r="E724" s="170"/>
      <c r="F724" s="171"/>
      <c r="G724" s="66"/>
      <c r="H724" s="48"/>
      <c r="I724" s="49"/>
      <c r="J724" s="50"/>
    </row>
    <row r="725" spans="2:12" ht="13.5" hidden="1" customHeight="1" x14ac:dyDescent="0.3">
      <c r="B725" s="67" t="s">
        <v>824</v>
      </c>
      <c r="C725" s="57"/>
      <c r="D725" s="469" t="s">
        <v>825</v>
      </c>
      <c r="E725" s="470"/>
      <c r="F725" s="470"/>
      <c r="G725" s="471"/>
      <c r="H725" s="172"/>
      <c r="I725" s="173"/>
      <c r="J725" s="174"/>
      <c r="K725" s="456" t="s">
        <v>826</v>
      </c>
      <c r="L725" s="445"/>
    </row>
    <row r="726" spans="2:12" ht="15.75" hidden="1" customHeight="1" x14ac:dyDescent="0.3">
      <c r="B726" s="160"/>
      <c r="C726" s="114" t="s">
        <v>18</v>
      </c>
      <c r="D726" s="168" t="s">
        <v>827</v>
      </c>
      <c r="E726" s="115" t="s">
        <v>474</v>
      </c>
      <c r="F726" s="116"/>
      <c r="G726" s="31">
        <v>83173.45</v>
      </c>
      <c r="H726" s="48">
        <f>+F726*G726</f>
        <v>0</v>
      </c>
      <c r="I726" s="49"/>
      <c r="J726" s="50">
        <f>H726/$I$1025</f>
        <v>0</v>
      </c>
    </row>
    <row r="727" spans="2:12" ht="14.25" hidden="1" customHeight="1" x14ac:dyDescent="0.3">
      <c r="B727" s="160"/>
      <c r="C727" s="114" t="s">
        <v>32</v>
      </c>
      <c r="D727" s="168" t="s">
        <v>828</v>
      </c>
      <c r="E727" s="115" t="s">
        <v>474</v>
      </c>
      <c r="F727" s="116"/>
      <c r="G727" s="31">
        <v>55163.17</v>
      </c>
      <c r="H727" s="48">
        <f>+F727*G727</f>
        <v>0</v>
      </c>
      <c r="I727" s="49"/>
      <c r="J727" s="50">
        <f>H727/$I$1025</f>
        <v>0</v>
      </c>
    </row>
    <row r="728" spans="2:12" ht="13.5" hidden="1" customHeight="1" x14ac:dyDescent="0.3">
      <c r="B728" s="160"/>
      <c r="C728" s="114"/>
      <c r="D728" s="169"/>
      <c r="E728" s="170"/>
      <c r="F728" s="171"/>
      <c r="G728" s="66"/>
      <c r="H728" s="48"/>
      <c r="I728" s="49"/>
      <c r="J728" s="50"/>
    </row>
    <row r="729" spans="2:12" ht="15" hidden="1" customHeight="1" x14ac:dyDescent="0.3">
      <c r="B729" s="67" t="s">
        <v>829</v>
      </c>
      <c r="C729" s="57"/>
      <c r="D729" s="469" t="s">
        <v>830</v>
      </c>
      <c r="E729" s="470"/>
      <c r="F729" s="470"/>
      <c r="G729" s="471"/>
      <c r="H729" s="172"/>
      <c r="I729" s="173"/>
      <c r="J729" s="174"/>
      <c r="K729" s="456" t="s">
        <v>831</v>
      </c>
      <c r="L729" s="445"/>
    </row>
    <row r="730" spans="2:12" ht="14.25" hidden="1" customHeight="1" x14ac:dyDescent="0.3">
      <c r="B730" s="160"/>
      <c r="C730" s="114" t="s">
        <v>18</v>
      </c>
      <c r="D730" s="168" t="s">
        <v>832</v>
      </c>
      <c r="E730" s="115" t="s">
        <v>474</v>
      </c>
      <c r="F730" s="116"/>
      <c r="G730" s="31">
        <v>0</v>
      </c>
      <c r="H730" s="48">
        <f>+F730*G730</f>
        <v>0</v>
      </c>
      <c r="I730" s="49"/>
      <c r="J730" s="50">
        <f>H730/$I$1025</f>
        <v>0</v>
      </c>
    </row>
    <row r="731" spans="2:12" ht="14.25" hidden="1" customHeight="1" x14ac:dyDescent="0.3">
      <c r="B731" s="160"/>
      <c r="C731" s="114"/>
      <c r="D731" s="168"/>
      <c r="E731" s="162"/>
      <c r="F731" s="116"/>
      <c r="G731" s="163"/>
      <c r="H731" s="48"/>
      <c r="I731" s="49"/>
      <c r="J731" s="50"/>
    </row>
    <row r="732" spans="2:12" ht="15" hidden="1" thickBot="1" x14ac:dyDescent="0.35">
      <c r="B732" s="446"/>
      <c r="C732" s="446"/>
      <c r="D732" s="446"/>
      <c r="E732" s="446"/>
      <c r="F732" s="446"/>
      <c r="G732" s="446"/>
      <c r="H732" s="446"/>
      <c r="I732" s="446"/>
      <c r="J732" s="446"/>
    </row>
    <row r="733" spans="2:12" ht="16.2" hidden="1" thickBot="1" x14ac:dyDescent="0.35">
      <c r="B733" s="12" t="s">
        <v>56</v>
      </c>
      <c r="C733" s="13"/>
      <c r="D733" s="447" t="s">
        <v>833</v>
      </c>
      <c r="E733" s="448"/>
      <c r="F733" s="448"/>
      <c r="G733" s="448"/>
      <c r="H733" s="449"/>
      <c r="I733" s="14">
        <f>SUM(H734:H830)</f>
        <v>0</v>
      </c>
      <c r="J733" s="15">
        <f>I733/$I$1025</f>
        <v>0</v>
      </c>
      <c r="K733" s="36" t="s">
        <v>20</v>
      </c>
    </row>
    <row r="734" spans="2:12" hidden="1" x14ac:dyDescent="0.3">
      <c r="B734" s="67" t="s">
        <v>834</v>
      </c>
      <c r="C734" s="57"/>
      <c r="D734" s="469" t="s">
        <v>835</v>
      </c>
      <c r="E734" s="470"/>
      <c r="F734" s="470"/>
      <c r="G734" s="471"/>
      <c r="H734" s="82"/>
      <c r="I734" s="83"/>
      <c r="J734" s="84"/>
      <c r="K734" s="456" t="s">
        <v>836</v>
      </c>
      <c r="L734" s="445"/>
    </row>
    <row r="735" spans="2:12" hidden="1" x14ac:dyDescent="0.3">
      <c r="B735" s="67"/>
      <c r="C735" s="57" t="s">
        <v>18</v>
      </c>
      <c r="D735" s="28" t="s">
        <v>837</v>
      </c>
      <c r="E735" s="29" t="s">
        <v>521</v>
      </c>
      <c r="F735" s="47"/>
      <c r="G735" s="31">
        <v>71343.45</v>
      </c>
      <c r="H735" s="59">
        <f t="shared" ref="H735:H738" si="85">F735*G735</f>
        <v>0</v>
      </c>
      <c r="I735" s="60"/>
      <c r="J735" s="128">
        <f>H735/$I$1025</f>
        <v>0</v>
      </c>
    </row>
    <row r="736" spans="2:12" hidden="1" x14ac:dyDescent="0.3">
      <c r="B736" s="67"/>
      <c r="C736" s="57" t="s">
        <v>32</v>
      </c>
      <c r="D736" s="28" t="s">
        <v>838</v>
      </c>
      <c r="E736" s="29" t="s">
        <v>521</v>
      </c>
      <c r="F736" s="47"/>
      <c r="G736" s="31">
        <v>60454.43</v>
      </c>
      <c r="H736" s="59">
        <f t="shared" si="85"/>
        <v>0</v>
      </c>
      <c r="I736" s="60"/>
      <c r="J736" s="128">
        <f>H736/$I$1025</f>
        <v>0</v>
      </c>
    </row>
    <row r="737" spans="2:12" hidden="1" x14ac:dyDescent="0.3">
      <c r="B737" s="67"/>
      <c r="C737" s="57" t="s">
        <v>34</v>
      </c>
      <c r="D737" s="28" t="s">
        <v>839</v>
      </c>
      <c r="E737" s="29" t="s">
        <v>521</v>
      </c>
      <c r="F737" s="47"/>
      <c r="G737" s="31">
        <v>32039.95</v>
      </c>
      <c r="H737" s="59">
        <f t="shared" si="85"/>
        <v>0</v>
      </c>
      <c r="I737" s="60"/>
      <c r="J737" s="128">
        <f>H737/$I$1025</f>
        <v>0</v>
      </c>
    </row>
    <row r="738" spans="2:12" hidden="1" x14ac:dyDescent="0.3">
      <c r="B738" s="67"/>
      <c r="C738" s="57" t="s">
        <v>36</v>
      </c>
      <c r="D738" s="28" t="s">
        <v>840</v>
      </c>
      <c r="E738" s="29" t="s">
        <v>521</v>
      </c>
      <c r="F738" s="47"/>
      <c r="G738" s="31">
        <v>44903.7</v>
      </c>
      <c r="H738" s="59">
        <f t="shared" si="85"/>
        <v>0</v>
      </c>
      <c r="I738" s="60"/>
      <c r="J738" s="128">
        <f>H738/$I$1025</f>
        <v>0</v>
      </c>
    </row>
    <row r="739" spans="2:12" hidden="1" x14ac:dyDescent="0.3">
      <c r="B739" s="67"/>
      <c r="C739" s="57"/>
      <c r="D739" s="28"/>
      <c r="E739" s="85"/>
      <c r="F739" s="47"/>
      <c r="G739" s="31"/>
      <c r="H739" s="59"/>
      <c r="I739" s="60"/>
      <c r="J739" s="128"/>
    </row>
    <row r="740" spans="2:12" hidden="1" x14ac:dyDescent="0.3">
      <c r="B740" s="150" t="s">
        <v>841</v>
      </c>
      <c r="C740" s="141"/>
      <c r="D740" s="469" t="s">
        <v>842</v>
      </c>
      <c r="E740" s="470"/>
      <c r="F740" s="470"/>
      <c r="G740" s="471"/>
      <c r="H740" s="69"/>
      <c r="I740" s="70"/>
      <c r="J740" s="71"/>
      <c r="K740" s="456" t="s">
        <v>843</v>
      </c>
      <c r="L740" s="445"/>
    </row>
    <row r="741" spans="2:12" ht="26.4" hidden="1" x14ac:dyDescent="0.3">
      <c r="B741" s="56"/>
      <c r="C741" s="57" t="s">
        <v>18</v>
      </c>
      <c r="D741" s="28" t="s">
        <v>844</v>
      </c>
      <c r="E741" s="29" t="s">
        <v>521</v>
      </c>
      <c r="F741" s="47"/>
      <c r="G741" s="31">
        <v>315435.96000000002</v>
      </c>
      <c r="H741" s="59">
        <f>F741*G741</f>
        <v>0</v>
      </c>
      <c r="I741" s="60"/>
      <c r="J741" s="128">
        <f>H741/$I$1025</f>
        <v>0</v>
      </c>
    </row>
    <row r="742" spans="2:12" ht="24.75" hidden="1" customHeight="1" x14ac:dyDescent="0.3">
      <c r="B742" s="121"/>
      <c r="C742" s="57" t="s">
        <v>32</v>
      </c>
      <c r="D742" s="28" t="s">
        <v>845</v>
      </c>
      <c r="E742" s="29" t="s">
        <v>521</v>
      </c>
      <c r="F742" s="47"/>
      <c r="G742" s="31">
        <v>421532.24</v>
      </c>
      <c r="H742" s="59">
        <f t="shared" ref="H742:H745" si="86">F742*G742</f>
        <v>0</v>
      </c>
      <c r="I742" s="60"/>
      <c r="J742" s="128">
        <f>H742/$I$1025</f>
        <v>0</v>
      </c>
    </row>
    <row r="743" spans="2:12" ht="26.25" hidden="1" customHeight="1" x14ac:dyDescent="0.3">
      <c r="B743" s="121"/>
      <c r="C743" s="57" t="s">
        <v>34</v>
      </c>
      <c r="D743" s="28" t="s">
        <v>846</v>
      </c>
      <c r="E743" s="29" t="s">
        <v>521</v>
      </c>
      <c r="F743" s="47"/>
      <c r="G743" s="31">
        <v>626587.4</v>
      </c>
      <c r="H743" s="59">
        <f t="shared" si="86"/>
        <v>0</v>
      </c>
      <c r="I743" s="60"/>
      <c r="J743" s="128">
        <f>H743/$I$1025</f>
        <v>0</v>
      </c>
    </row>
    <row r="744" spans="2:12" ht="26.25" hidden="1" customHeight="1" x14ac:dyDescent="0.3">
      <c r="B744" s="121"/>
      <c r="C744" s="57" t="s">
        <v>36</v>
      </c>
      <c r="D744" s="28" t="s">
        <v>847</v>
      </c>
      <c r="E744" s="29" t="s">
        <v>521</v>
      </c>
      <c r="F744" s="47"/>
      <c r="G744" s="31">
        <v>1037558.36</v>
      </c>
      <c r="H744" s="59">
        <f t="shared" si="86"/>
        <v>0</v>
      </c>
      <c r="I744" s="60"/>
      <c r="J744" s="128">
        <f>H744/$I$1025</f>
        <v>0</v>
      </c>
    </row>
    <row r="745" spans="2:12" ht="26.25" hidden="1" customHeight="1" x14ac:dyDescent="0.3">
      <c r="B745" s="121"/>
      <c r="C745" s="57" t="s">
        <v>39</v>
      </c>
      <c r="D745" s="28" t="s">
        <v>848</v>
      </c>
      <c r="E745" s="29" t="s">
        <v>521</v>
      </c>
      <c r="F745" s="47"/>
      <c r="G745" s="31">
        <v>1769834.38</v>
      </c>
      <c r="H745" s="59">
        <f t="shared" si="86"/>
        <v>0</v>
      </c>
      <c r="I745" s="60"/>
      <c r="J745" s="128">
        <f>H745/$I$1025</f>
        <v>0</v>
      </c>
    </row>
    <row r="746" spans="2:12" hidden="1" x14ac:dyDescent="0.3">
      <c r="B746" s="150" t="s">
        <v>849</v>
      </c>
      <c r="C746" s="141"/>
      <c r="D746" s="469" t="s">
        <v>850</v>
      </c>
      <c r="E746" s="470"/>
      <c r="F746" s="470"/>
      <c r="G746" s="471"/>
      <c r="H746" s="59"/>
      <c r="I746" s="60"/>
      <c r="J746" s="128"/>
      <c r="K746" s="444" t="s">
        <v>851</v>
      </c>
      <c r="L746" s="445"/>
    </row>
    <row r="747" spans="2:12" hidden="1" x14ac:dyDescent="0.3">
      <c r="B747" s="56"/>
      <c r="C747" s="57" t="s">
        <v>18</v>
      </c>
      <c r="D747" s="28" t="s">
        <v>852</v>
      </c>
      <c r="E747" s="29" t="s">
        <v>29</v>
      </c>
      <c r="F747" s="47"/>
      <c r="G747" s="31">
        <v>1727.27</v>
      </c>
      <c r="H747" s="59">
        <f>F747*G747</f>
        <v>0</v>
      </c>
      <c r="I747" s="60"/>
      <c r="J747" s="128">
        <f t="shared" ref="J747:J786" si="87">H747/$I$1025</f>
        <v>0</v>
      </c>
    </row>
    <row r="748" spans="2:12" hidden="1" x14ac:dyDescent="0.3">
      <c r="B748" s="56"/>
      <c r="C748" s="57" t="s">
        <v>32</v>
      </c>
      <c r="D748" s="28" t="s">
        <v>853</v>
      </c>
      <c r="E748" s="29" t="s">
        <v>29</v>
      </c>
      <c r="F748" s="47"/>
      <c r="G748" s="31">
        <v>1937.02</v>
      </c>
      <c r="H748" s="59">
        <f t="shared" ref="H748:H786" si="88">F748*G748</f>
        <v>0</v>
      </c>
      <c r="I748" s="60"/>
      <c r="J748" s="128">
        <f t="shared" si="87"/>
        <v>0</v>
      </c>
    </row>
    <row r="749" spans="2:12" hidden="1" x14ac:dyDescent="0.3">
      <c r="B749" s="56"/>
      <c r="C749" s="57" t="s">
        <v>34</v>
      </c>
      <c r="D749" s="28" t="s">
        <v>854</v>
      </c>
      <c r="E749" s="29" t="s">
        <v>29</v>
      </c>
      <c r="F749" s="47"/>
      <c r="G749" s="31">
        <v>2422.41</v>
      </c>
      <c r="H749" s="59">
        <f t="shared" si="88"/>
        <v>0</v>
      </c>
      <c r="I749" s="60"/>
      <c r="J749" s="128">
        <f t="shared" si="87"/>
        <v>0</v>
      </c>
    </row>
    <row r="750" spans="2:12" hidden="1" x14ac:dyDescent="0.3">
      <c r="B750" s="56"/>
      <c r="C750" s="57" t="s">
        <v>36</v>
      </c>
      <c r="D750" s="28" t="s">
        <v>855</v>
      </c>
      <c r="E750" s="29" t="s">
        <v>29</v>
      </c>
      <c r="F750" s="47"/>
      <c r="G750" s="31">
        <v>2886.71</v>
      </c>
      <c r="H750" s="59">
        <f t="shared" si="88"/>
        <v>0</v>
      </c>
      <c r="I750" s="60"/>
      <c r="J750" s="128">
        <f t="shared" si="87"/>
        <v>0</v>
      </c>
    </row>
    <row r="751" spans="2:12" hidden="1" x14ac:dyDescent="0.3">
      <c r="B751" s="56"/>
      <c r="C751" s="57" t="s">
        <v>39</v>
      </c>
      <c r="D751" s="28" t="s">
        <v>856</v>
      </c>
      <c r="E751" s="29" t="s">
        <v>29</v>
      </c>
      <c r="F751" s="47"/>
      <c r="G751" s="31">
        <v>3236.42</v>
      </c>
      <c r="H751" s="59">
        <f t="shared" si="88"/>
        <v>0</v>
      </c>
      <c r="I751" s="60"/>
      <c r="J751" s="128">
        <f t="shared" si="87"/>
        <v>0</v>
      </c>
    </row>
    <row r="752" spans="2:12" hidden="1" x14ac:dyDescent="0.3">
      <c r="B752" s="56"/>
      <c r="C752" s="57" t="s">
        <v>41</v>
      </c>
      <c r="D752" s="28" t="s">
        <v>857</v>
      </c>
      <c r="E752" s="29" t="s">
        <v>29</v>
      </c>
      <c r="F752" s="47"/>
      <c r="G752" s="31">
        <v>4170.43</v>
      </c>
      <c r="H752" s="59">
        <f t="shared" si="88"/>
        <v>0</v>
      </c>
      <c r="I752" s="60"/>
      <c r="J752" s="128">
        <f t="shared" si="87"/>
        <v>0</v>
      </c>
    </row>
    <row r="753" spans="2:10" hidden="1" x14ac:dyDescent="0.3">
      <c r="B753" s="56"/>
      <c r="C753" s="57" t="s">
        <v>43</v>
      </c>
      <c r="D753" s="28" t="s">
        <v>858</v>
      </c>
      <c r="E753" s="29" t="s">
        <v>29</v>
      </c>
      <c r="F753" s="47"/>
      <c r="G753" s="31">
        <v>5332.3244059405997</v>
      </c>
      <c r="H753" s="59">
        <f t="shared" si="88"/>
        <v>0</v>
      </c>
      <c r="I753" s="60"/>
      <c r="J753" s="128">
        <f t="shared" si="87"/>
        <v>0</v>
      </c>
    </row>
    <row r="754" spans="2:10" hidden="1" x14ac:dyDescent="0.3">
      <c r="B754" s="56"/>
      <c r="C754" s="57" t="s">
        <v>45</v>
      </c>
      <c r="D754" s="28" t="s">
        <v>859</v>
      </c>
      <c r="E754" s="29" t="s">
        <v>29</v>
      </c>
      <c r="F754" s="47"/>
      <c r="G754" s="31">
        <v>6727.35</v>
      </c>
      <c r="H754" s="59">
        <f t="shared" si="88"/>
        <v>0</v>
      </c>
      <c r="I754" s="60"/>
      <c r="J754" s="128">
        <f t="shared" si="87"/>
        <v>0</v>
      </c>
    </row>
    <row r="755" spans="2:10" hidden="1" x14ac:dyDescent="0.3">
      <c r="B755" s="56"/>
      <c r="C755" s="57" t="s">
        <v>47</v>
      </c>
      <c r="D755" s="28" t="s">
        <v>860</v>
      </c>
      <c r="E755" s="29" t="s">
        <v>29</v>
      </c>
      <c r="F755" s="47"/>
      <c r="G755" s="31">
        <v>9135.7999999999993</v>
      </c>
      <c r="H755" s="59">
        <f t="shared" si="88"/>
        <v>0</v>
      </c>
      <c r="I755" s="60"/>
      <c r="J755" s="128">
        <f t="shared" si="87"/>
        <v>0</v>
      </c>
    </row>
    <row r="756" spans="2:10" hidden="1" x14ac:dyDescent="0.3">
      <c r="B756" s="56"/>
      <c r="C756" s="57" t="s">
        <v>49</v>
      </c>
      <c r="D756" s="28" t="s">
        <v>861</v>
      </c>
      <c r="E756" s="29" t="s">
        <v>55</v>
      </c>
      <c r="F756" s="47"/>
      <c r="G756" s="31">
        <v>4494.25</v>
      </c>
      <c r="H756" s="59">
        <f t="shared" si="88"/>
        <v>0</v>
      </c>
      <c r="I756" s="60"/>
      <c r="J756" s="128">
        <f t="shared" si="87"/>
        <v>0</v>
      </c>
    </row>
    <row r="757" spans="2:10" hidden="1" x14ac:dyDescent="0.3">
      <c r="B757" s="56"/>
      <c r="C757" s="57" t="s">
        <v>51</v>
      </c>
      <c r="D757" s="28" t="s">
        <v>862</v>
      </c>
      <c r="E757" s="29" t="s">
        <v>55</v>
      </c>
      <c r="F757" s="47"/>
      <c r="G757" s="31">
        <v>4881.25</v>
      </c>
      <c r="H757" s="59">
        <f t="shared" si="88"/>
        <v>0</v>
      </c>
      <c r="I757" s="60"/>
      <c r="J757" s="128">
        <f t="shared" si="87"/>
        <v>0</v>
      </c>
    </row>
    <row r="758" spans="2:10" hidden="1" x14ac:dyDescent="0.3">
      <c r="B758" s="56"/>
      <c r="C758" s="57" t="s">
        <v>53</v>
      </c>
      <c r="D758" s="28" t="s">
        <v>863</v>
      </c>
      <c r="E758" s="29" t="s">
        <v>55</v>
      </c>
      <c r="F758" s="47"/>
      <c r="G758" s="31">
        <v>11600.72</v>
      </c>
      <c r="H758" s="59">
        <f t="shared" si="88"/>
        <v>0</v>
      </c>
      <c r="I758" s="60"/>
      <c r="J758" s="128">
        <f t="shared" si="87"/>
        <v>0</v>
      </c>
    </row>
    <row r="759" spans="2:10" hidden="1" x14ac:dyDescent="0.3">
      <c r="B759" s="56"/>
      <c r="C759" s="57" t="s">
        <v>56</v>
      </c>
      <c r="D759" s="28" t="s">
        <v>864</v>
      </c>
      <c r="E759" s="29" t="s">
        <v>55</v>
      </c>
      <c r="F759" s="47"/>
      <c r="G759" s="31">
        <v>14094.75</v>
      </c>
      <c r="H759" s="59">
        <f t="shared" si="88"/>
        <v>0</v>
      </c>
      <c r="I759" s="60"/>
      <c r="J759" s="128">
        <f t="shared" si="87"/>
        <v>0</v>
      </c>
    </row>
    <row r="760" spans="2:10" hidden="1" x14ac:dyDescent="0.3">
      <c r="B760" s="56"/>
      <c r="C760" s="57" t="s">
        <v>58</v>
      </c>
      <c r="D760" s="28" t="s">
        <v>865</v>
      </c>
      <c r="E760" s="29" t="s">
        <v>55</v>
      </c>
      <c r="F760" s="47"/>
      <c r="G760" s="31">
        <v>17541.099999999999</v>
      </c>
      <c r="H760" s="59">
        <f t="shared" si="88"/>
        <v>0</v>
      </c>
      <c r="I760" s="60"/>
      <c r="J760" s="128">
        <f t="shared" si="87"/>
        <v>0</v>
      </c>
    </row>
    <row r="761" spans="2:10" hidden="1" x14ac:dyDescent="0.3">
      <c r="B761" s="56"/>
      <c r="C761" s="57" t="s">
        <v>60</v>
      </c>
      <c r="D761" s="28" t="s">
        <v>866</v>
      </c>
      <c r="E761" s="29" t="s">
        <v>55</v>
      </c>
      <c r="F761" s="47"/>
      <c r="G761" s="31">
        <v>23267.86</v>
      </c>
      <c r="H761" s="59">
        <f t="shared" si="88"/>
        <v>0</v>
      </c>
      <c r="I761" s="60"/>
      <c r="J761" s="128">
        <f t="shared" si="87"/>
        <v>0</v>
      </c>
    </row>
    <row r="762" spans="2:10" hidden="1" x14ac:dyDescent="0.3">
      <c r="B762" s="56"/>
      <c r="C762" s="57" t="s">
        <v>62</v>
      </c>
      <c r="D762" s="28" t="s">
        <v>867</v>
      </c>
      <c r="E762" s="29" t="s">
        <v>55</v>
      </c>
      <c r="F762" s="47"/>
      <c r="G762" s="31">
        <v>39036.160000000003</v>
      </c>
      <c r="H762" s="59">
        <f t="shared" si="88"/>
        <v>0</v>
      </c>
      <c r="I762" s="60"/>
      <c r="J762" s="128">
        <f t="shared" si="87"/>
        <v>0</v>
      </c>
    </row>
    <row r="763" spans="2:10" hidden="1" x14ac:dyDescent="0.3">
      <c r="B763" s="56"/>
      <c r="C763" s="57" t="s">
        <v>64</v>
      </c>
      <c r="D763" s="28" t="s">
        <v>868</v>
      </c>
      <c r="E763" s="29" t="s">
        <v>55</v>
      </c>
      <c r="F763" s="47"/>
      <c r="G763" s="31">
        <v>60680.18</v>
      </c>
      <c r="H763" s="59">
        <f t="shared" si="88"/>
        <v>0</v>
      </c>
      <c r="I763" s="60"/>
      <c r="J763" s="128">
        <f t="shared" si="87"/>
        <v>0</v>
      </c>
    </row>
    <row r="764" spans="2:10" hidden="1" x14ac:dyDescent="0.3">
      <c r="B764" s="56"/>
      <c r="C764" s="57" t="s">
        <v>66</v>
      </c>
      <c r="D764" s="28" t="s">
        <v>869</v>
      </c>
      <c r="E764" s="29" t="s">
        <v>55</v>
      </c>
      <c r="F764" s="47"/>
      <c r="G764" s="31">
        <v>108819.93</v>
      </c>
      <c r="H764" s="59">
        <f t="shared" si="88"/>
        <v>0</v>
      </c>
      <c r="I764" s="60"/>
      <c r="J764" s="128">
        <f t="shared" si="87"/>
        <v>0</v>
      </c>
    </row>
    <row r="765" spans="2:10" hidden="1" x14ac:dyDescent="0.3">
      <c r="B765" s="56"/>
      <c r="C765" s="57" t="s">
        <v>68</v>
      </c>
      <c r="D765" s="28" t="s">
        <v>870</v>
      </c>
      <c r="E765" s="29" t="s">
        <v>521</v>
      </c>
      <c r="F765" s="47"/>
      <c r="G765" s="31">
        <v>0</v>
      </c>
      <c r="H765" s="59">
        <f t="shared" si="88"/>
        <v>0</v>
      </c>
      <c r="I765" s="60"/>
      <c r="J765" s="128">
        <f t="shared" si="87"/>
        <v>0</v>
      </c>
    </row>
    <row r="766" spans="2:10" hidden="1" x14ac:dyDescent="0.3">
      <c r="B766" s="56"/>
      <c r="C766" s="57" t="s">
        <v>70</v>
      </c>
      <c r="D766" s="28" t="s">
        <v>871</v>
      </c>
      <c r="E766" s="29" t="s">
        <v>29</v>
      </c>
      <c r="F766" s="47"/>
      <c r="G766" s="31">
        <v>1757.77</v>
      </c>
      <c r="H766" s="59">
        <f t="shared" si="88"/>
        <v>0</v>
      </c>
      <c r="I766" s="60"/>
      <c r="J766" s="128">
        <f t="shared" si="87"/>
        <v>0</v>
      </c>
    </row>
    <row r="767" spans="2:10" hidden="1" x14ac:dyDescent="0.3">
      <c r="B767" s="56"/>
      <c r="C767" s="57" t="s">
        <v>72</v>
      </c>
      <c r="D767" s="28" t="s">
        <v>872</v>
      </c>
      <c r="E767" s="29" t="s">
        <v>29</v>
      </c>
      <c r="F767" s="47"/>
      <c r="G767" s="31">
        <v>1891.07</v>
      </c>
      <c r="H767" s="59">
        <f t="shared" si="88"/>
        <v>0</v>
      </c>
      <c r="I767" s="60"/>
      <c r="J767" s="128">
        <f t="shared" si="87"/>
        <v>0</v>
      </c>
    </row>
    <row r="768" spans="2:10" hidden="1" x14ac:dyDescent="0.3">
      <c r="B768" s="56"/>
      <c r="C768" s="57" t="s">
        <v>74</v>
      </c>
      <c r="D768" s="28" t="s">
        <v>873</v>
      </c>
      <c r="E768" s="29" t="s">
        <v>29</v>
      </c>
      <c r="F768" s="47"/>
      <c r="G768" s="31">
        <v>2238.69</v>
      </c>
      <c r="H768" s="59">
        <f t="shared" si="88"/>
        <v>0</v>
      </c>
      <c r="I768" s="60"/>
      <c r="J768" s="128">
        <f t="shared" si="87"/>
        <v>0</v>
      </c>
    </row>
    <row r="769" spans="2:10" hidden="1" x14ac:dyDescent="0.3">
      <c r="B769" s="56"/>
      <c r="C769" s="57" t="s">
        <v>76</v>
      </c>
      <c r="D769" s="28" t="s">
        <v>874</v>
      </c>
      <c r="E769" s="29" t="s">
        <v>29</v>
      </c>
      <c r="F769" s="47"/>
      <c r="G769" s="31">
        <v>2827.42</v>
      </c>
      <c r="H769" s="59">
        <f t="shared" si="88"/>
        <v>0</v>
      </c>
      <c r="I769" s="60"/>
      <c r="J769" s="128">
        <f t="shared" si="87"/>
        <v>0</v>
      </c>
    </row>
    <row r="770" spans="2:10" hidden="1" x14ac:dyDescent="0.3">
      <c r="B770" s="56"/>
      <c r="C770" s="57" t="s">
        <v>535</v>
      </c>
      <c r="D770" s="28" t="s">
        <v>875</v>
      </c>
      <c r="E770" s="29" t="s">
        <v>29</v>
      </c>
      <c r="F770" s="47"/>
      <c r="G770" s="31">
        <v>3090.77</v>
      </c>
      <c r="H770" s="59">
        <f t="shared" si="88"/>
        <v>0</v>
      </c>
      <c r="I770" s="60"/>
      <c r="J770" s="128">
        <f t="shared" si="87"/>
        <v>0</v>
      </c>
    </row>
    <row r="771" spans="2:10" hidden="1" x14ac:dyDescent="0.3">
      <c r="B771" s="56"/>
      <c r="C771" s="57" t="s">
        <v>537</v>
      </c>
      <c r="D771" s="28" t="s">
        <v>876</v>
      </c>
      <c r="E771" s="29" t="s">
        <v>29</v>
      </c>
      <c r="F771" s="47"/>
      <c r="G771" s="31">
        <v>3650.34</v>
      </c>
      <c r="H771" s="59">
        <f t="shared" si="88"/>
        <v>0</v>
      </c>
      <c r="I771" s="60"/>
      <c r="J771" s="128">
        <f t="shared" si="87"/>
        <v>0</v>
      </c>
    </row>
    <row r="772" spans="2:10" hidden="1" x14ac:dyDescent="0.3">
      <c r="B772" s="56"/>
      <c r="C772" s="57" t="s">
        <v>539</v>
      </c>
      <c r="D772" s="28" t="s">
        <v>877</v>
      </c>
      <c r="E772" s="29" t="s">
        <v>29</v>
      </c>
      <c r="F772" s="47"/>
      <c r="G772" s="31">
        <v>4395.1000000000004</v>
      </c>
      <c r="H772" s="59">
        <f t="shared" si="88"/>
        <v>0</v>
      </c>
      <c r="I772" s="60"/>
      <c r="J772" s="128">
        <f t="shared" si="87"/>
        <v>0</v>
      </c>
    </row>
    <row r="773" spans="2:10" hidden="1" x14ac:dyDescent="0.3">
      <c r="B773" s="56"/>
      <c r="C773" s="57" t="s">
        <v>541</v>
      </c>
      <c r="D773" s="28" t="s">
        <v>878</v>
      </c>
      <c r="E773" s="29" t="s">
        <v>29</v>
      </c>
      <c r="F773" s="47"/>
      <c r="G773" s="31">
        <v>4995.43</v>
      </c>
      <c r="H773" s="59">
        <f t="shared" si="88"/>
        <v>0</v>
      </c>
      <c r="I773" s="60"/>
      <c r="J773" s="128">
        <f t="shared" si="87"/>
        <v>0</v>
      </c>
    </row>
    <row r="774" spans="2:10" hidden="1" x14ac:dyDescent="0.3">
      <c r="B774" s="56"/>
      <c r="C774" s="57" t="s">
        <v>543</v>
      </c>
      <c r="D774" s="28" t="s">
        <v>879</v>
      </c>
      <c r="E774" s="29" t="s">
        <v>29</v>
      </c>
      <c r="F774" s="47"/>
      <c r="G774" s="31">
        <v>8308.7199999999993</v>
      </c>
      <c r="H774" s="59">
        <f t="shared" si="88"/>
        <v>0</v>
      </c>
      <c r="I774" s="60"/>
      <c r="J774" s="128">
        <f t="shared" si="87"/>
        <v>0</v>
      </c>
    </row>
    <row r="775" spans="2:10" hidden="1" x14ac:dyDescent="0.3">
      <c r="B775" s="56"/>
      <c r="C775" s="57" t="s">
        <v>545</v>
      </c>
      <c r="D775" s="28" t="s">
        <v>880</v>
      </c>
      <c r="E775" s="29" t="s">
        <v>55</v>
      </c>
      <c r="F775" s="47"/>
      <c r="G775" s="31">
        <v>4700.4399999999996</v>
      </c>
      <c r="H775" s="59">
        <f t="shared" si="88"/>
        <v>0</v>
      </c>
      <c r="I775" s="60"/>
      <c r="J775" s="128">
        <f t="shared" si="87"/>
        <v>0</v>
      </c>
    </row>
    <row r="776" spans="2:10" hidden="1" x14ac:dyDescent="0.3">
      <c r="B776" s="56"/>
      <c r="C776" s="57" t="s">
        <v>547</v>
      </c>
      <c r="D776" s="28" t="s">
        <v>881</v>
      </c>
      <c r="E776" s="29" t="s">
        <v>55</v>
      </c>
      <c r="F776" s="47"/>
      <c r="G776" s="31">
        <v>5075.83</v>
      </c>
      <c r="H776" s="59">
        <f t="shared" si="88"/>
        <v>0</v>
      </c>
      <c r="I776" s="60"/>
      <c r="J776" s="128">
        <f t="shared" si="87"/>
        <v>0</v>
      </c>
    </row>
    <row r="777" spans="2:10" hidden="1" x14ac:dyDescent="0.3">
      <c r="B777" s="56"/>
      <c r="C777" s="57" t="s">
        <v>549</v>
      </c>
      <c r="D777" s="28" t="s">
        <v>882</v>
      </c>
      <c r="E777" s="29" t="s">
        <v>55</v>
      </c>
      <c r="F777" s="47"/>
      <c r="G777" s="31">
        <v>5116.2700000000004</v>
      </c>
      <c r="H777" s="59">
        <f t="shared" si="88"/>
        <v>0</v>
      </c>
      <c r="I777" s="60"/>
      <c r="J777" s="128">
        <f t="shared" si="87"/>
        <v>0</v>
      </c>
    </row>
    <row r="778" spans="2:10" hidden="1" x14ac:dyDescent="0.3">
      <c r="B778" s="56"/>
      <c r="C778" s="57" t="s">
        <v>551</v>
      </c>
      <c r="D778" s="28" t="s">
        <v>883</v>
      </c>
      <c r="E778" s="29" t="s">
        <v>55</v>
      </c>
      <c r="F778" s="47"/>
      <c r="G778" s="31">
        <v>11248.67</v>
      </c>
      <c r="H778" s="59">
        <f t="shared" si="88"/>
        <v>0</v>
      </c>
      <c r="I778" s="60"/>
      <c r="J778" s="128">
        <f t="shared" si="87"/>
        <v>0</v>
      </c>
    </row>
    <row r="779" spans="2:10" hidden="1" x14ac:dyDescent="0.3">
      <c r="B779" s="56"/>
      <c r="C779" s="57" t="s">
        <v>553</v>
      </c>
      <c r="D779" s="28" t="s">
        <v>884</v>
      </c>
      <c r="E779" s="29" t="s">
        <v>55</v>
      </c>
      <c r="F779" s="47"/>
      <c r="G779" s="31">
        <v>11905.05</v>
      </c>
      <c r="H779" s="59">
        <f t="shared" si="88"/>
        <v>0</v>
      </c>
      <c r="I779" s="60"/>
      <c r="J779" s="128">
        <f t="shared" si="87"/>
        <v>0</v>
      </c>
    </row>
    <row r="780" spans="2:10" hidden="1" x14ac:dyDescent="0.3">
      <c r="B780" s="56"/>
      <c r="C780" s="57" t="s">
        <v>555</v>
      </c>
      <c r="D780" s="28" t="s">
        <v>885</v>
      </c>
      <c r="E780" s="29" t="s">
        <v>55</v>
      </c>
      <c r="F780" s="47"/>
      <c r="G780" s="31">
        <v>17568.77</v>
      </c>
      <c r="H780" s="59">
        <f t="shared" si="88"/>
        <v>0</v>
      </c>
      <c r="I780" s="60"/>
      <c r="J780" s="128">
        <f t="shared" si="87"/>
        <v>0</v>
      </c>
    </row>
    <row r="781" spans="2:10" hidden="1" x14ac:dyDescent="0.3">
      <c r="B781" s="56"/>
      <c r="C781" s="57" t="s">
        <v>557</v>
      </c>
      <c r="D781" s="28" t="s">
        <v>886</v>
      </c>
      <c r="E781" s="29" t="s">
        <v>55</v>
      </c>
      <c r="F781" s="47"/>
      <c r="G781" s="31">
        <v>23850.17</v>
      </c>
      <c r="H781" s="59">
        <f t="shared" si="88"/>
        <v>0</v>
      </c>
      <c r="I781" s="60"/>
      <c r="J781" s="128">
        <f t="shared" si="87"/>
        <v>0</v>
      </c>
    </row>
    <row r="782" spans="2:10" hidden="1" x14ac:dyDescent="0.3">
      <c r="B782" s="56"/>
      <c r="C782" s="57" t="s">
        <v>559</v>
      </c>
      <c r="D782" s="28" t="s">
        <v>887</v>
      </c>
      <c r="E782" s="29" t="s">
        <v>55</v>
      </c>
      <c r="F782" s="47"/>
      <c r="G782" s="31">
        <v>35780.82</v>
      </c>
      <c r="H782" s="59">
        <f t="shared" si="88"/>
        <v>0</v>
      </c>
      <c r="I782" s="60"/>
      <c r="J782" s="128">
        <f t="shared" si="87"/>
        <v>0</v>
      </c>
    </row>
    <row r="783" spans="2:10" hidden="1" x14ac:dyDescent="0.3">
      <c r="B783" s="56"/>
      <c r="C783" s="57" t="s">
        <v>561</v>
      </c>
      <c r="D783" s="28" t="s">
        <v>888</v>
      </c>
      <c r="E783" s="29" t="s">
        <v>55</v>
      </c>
      <c r="F783" s="47"/>
      <c r="G783" s="31">
        <v>39254.65</v>
      </c>
      <c r="H783" s="59">
        <f t="shared" si="88"/>
        <v>0</v>
      </c>
      <c r="I783" s="60"/>
      <c r="J783" s="128">
        <f t="shared" si="87"/>
        <v>0</v>
      </c>
    </row>
    <row r="784" spans="2:10" hidden="1" x14ac:dyDescent="0.3">
      <c r="B784" s="56"/>
      <c r="C784" s="57" t="s">
        <v>563</v>
      </c>
      <c r="D784" s="28" t="s">
        <v>889</v>
      </c>
      <c r="E784" s="29" t="s">
        <v>521</v>
      </c>
      <c r="F784" s="47"/>
      <c r="G784" s="31">
        <v>0</v>
      </c>
      <c r="H784" s="59">
        <f t="shared" si="88"/>
        <v>0</v>
      </c>
      <c r="I784" s="60"/>
      <c r="J784" s="128">
        <f t="shared" si="87"/>
        <v>0</v>
      </c>
    </row>
    <row r="785" spans="2:12" hidden="1" x14ac:dyDescent="0.3">
      <c r="B785" s="56"/>
      <c r="C785" s="57" t="s">
        <v>565</v>
      </c>
      <c r="D785" s="28" t="s">
        <v>890</v>
      </c>
      <c r="E785" s="29" t="s">
        <v>481</v>
      </c>
      <c r="F785" s="47"/>
      <c r="G785" s="31">
        <v>54905.73</v>
      </c>
      <c r="H785" s="59">
        <f t="shared" si="88"/>
        <v>0</v>
      </c>
      <c r="I785" s="60"/>
      <c r="J785" s="128">
        <f t="shared" si="87"/>
        <v>0</v>
      </c>
    </row>
    <row r="786" spans="2:12" hidden="1" x14ac:dyDescent="0.3">
      <c r="B786" s="56"/>
      <c r="C786" s="57" t="s">
        <v>567</v>
      </c>
      <c r="D786" s="28" t="s">
        <v>891</v>
      </c>
      <c r="E786" s="29" t="s">
        <v>481</v>
      </c>
      <c r="F786" s="47"/>
      <c r="G786" s="31">
        <v>48958.68</v>
      </c>
      <c r="H786" s="59">
        <f t="shared" si="88"/>
        <v>0</v>
      </c>
      <c r="I786" s="60"/>
      <c r="J786" s="128">
        <f t="shared" si="87"/>
        <v>0</v>
      </c>
    </row>
    <row r="787" spans="2:12" hidden="1" x14ac:dyDescent="0.3">
      <c r="B787" s="56"/>
      <c r="C787" s="57"/>
      <c r="D787" s="28"/>
      <c r="E787" s="85"/>
      <c r="F787" s="47"/>
      <c r="G787" s="31"/>
      <c r="H787" s="59"/>
      <c r="I787" s="60"/>
      <c r="J787" s="128"/>
    </row>
    <row r="788" spans="2:12" hidden="1" x14ac:dyDescent="0.3">
      <c r="B788" s="150" t="s">
        <v>892</v>
      </c>
      <c r="C788" s="141"/>
      <c r="D788" s="469" t="s">
        <v>893</v>
      </c>
      <c r="E788" s="470"/>
      <c r="F788" s="470"/>
      <c r="G788" s="471"/>
      <c r="H788" s="69"/>
      <c r="I788" s="70"/>
      <c r="J788" s="71"/>
      <c r="K788" s="456" t="s">
        <v>894</v>
      </c>
      <c r="L788" s="445"/>
    </row>
    <row r="789" spans="2:12" hidden="1" x14ac:dyDescent="0.3">
      <c r="B789" s="56"/>
      <c r="C789" s="57" t="s">
        <v>18</v>
      </c>
      <c r="D789" s="28" t="s">
        <v>895</v>
      </c>
      <c r="E789" s="29" t="s">
        <v>521</v>
      </c>
      <c r="F789" s="47"/>
      <c r="G789" s="31">
        <v>167496.19</v>
      </c>
      <c r="H789" s="59">
        <f t="shared" ref="H789:H793" si="89">F789*G789</f>
        <v>0</v>
      </c>
      <c r="I789" s="60"/>
      <c r="J789" s="128">
        <f>H789/$I$1025</f>
        <v>0</v>
      </c>
    </row>
    <row r="790" spans="2:12" ht="41.25" hidden="1" customHeight="1" x14ac:dyDescent="0.3">
      <c r="B790" s="56"/>
      <c r="C790" s="57" t="s">
        <v>32</v>
      </c>
      <c r="D790" s="28" t="s">
        <v>896</v>
      </c>
      <c r="E790" s="29" t="s">
        <v>521</v>
      </c>
      <c r="F790" s="47"/>
      <c r="G790" s="31">
        <v>651249.55000000005</v>
      </c>
      <c r="H790" s="59">
        <f t="shared" si="89"/>
        <v>0</v>
      </c>
      <c r="I790" s="60"/>
      <c r="J790" s="128">
        <f>H790/$I$1025</f>
        <v>0</v>
      </c>
    </row>
    <row r="791" spans="2:12" ht="39" hidden="1" customHeight="1" x14ac:dyDescent="0.3">
      <c r="B791" s="56"/>
      <c r="C791" s="57" t="s">
        <v>34</v>
      </c>
      <c r="D791" s="28" t="s">
        <v>897</v>
      </c>
      <c r="E791" s="29" t="s">
        <v>521</v>
      </c>
      <c r="F791" s="47"/>
      <c r="G791" s="31">
        <v>898205.3</v>
      </c>
      <c r="H791" s="59">
        <f t="shared" si="89"/>
        <v>0</v>
      </c>
      <c r="I791" s="60"/>
      <c r="J791" s="128">
        <f>H791/$I$1025</f>
        <v>0</v>
      </c>
    </row>
    <row r="792" spans="2:12" ht="38.25" hidden="1" customHeight="1" x14ac:dyDescent="0.3">
      <c r="B792" s="56"/>
      <c r="C792" s="57" t="s">
        <v>36</v>
      </c>
      <c r="D792" s="28" t="s">
        <v>898</v>
      </c>
      <c r="E792" s="29" t="s">
        <v>521</v>
      </c>
      <c r="F792" s="47"/>
      <c r="G792" s="31">
        <v>1308782.96</v>
      </c>
      <c r="H792" s="59">
        <f t="shared" si="89"/>
        <v>0</v>
      </c>
      <c r="I792" s="60"/>
      <c r="J792" s="128">
        <f>H792/$I$1025</f>
        <v>0</v>
      </c>
    </row>
    <row r="793" spans="2:12" hidden="1" x14ac:dyDescent="0.3">
      <c r="B793" s="56"/>
      <c r="C793" s="57" t="s">
        <v>39</v>
      </c>
      <c r="D793" s="28" t="s">
        <v>899</v>
      </c>
      <c r="E793" s="29" t="s">
        <v>521</v>
      </c>
      <c r="F793" s="47"/>
      <c r="G793" s="31">
        <v>334041.36</v>
      </c>
      <c r="H793" s="59">
        <f t="shared" si="89"/>
        <v>0</v>
      </c>
      <c r="I793" s="60"/>
      <c r="J793" s="128">
        <f>H793/$I$1025</f>
        <v>0</v>
      </c>
    </row>
    <row r="794" spans="2:12" hidden="1" x14ac:dyDescent="0.3">
      <c r="B794" s="56"/>
      <c r="C794" s="57"/>
      <c r="D794" s="28"/>
      <c r="E794" s="85"/>
      <c r="F794" s="47"/>
      <c r="G794" s="31"/>
      <c r="H794" s="59"/>
      <c r="I794" s="60"/>
      <c r="J794" s="128"/>
    </row>
    <row r="795" spans="2:12" hidden="1" x14ac:dyDescent="0.3">
      <c r="B795" s="150" t="s">
        <v>900</v>
      </c>
      <c r="C795" s="141"/>
      <c r="D795" s="469" t="s">
        <v>634</v>
      </c>
      <c r="E795" s="470"/>
      <c r="F795" s="470"/>
      <c r="G795" s="471"/>
      <c r="H795" s="175"/>
      <c r="I795" s="176"/>
      <c r="J795" s="177"/>
    </row>
    <row r="796" spans="2:12" ht="13.5" hidden="1" customHeight="1" x14ac:dyDescent="0.3">
      <c r="B796" s="56"/>
      <c r="C796" s="57"/>
      <c r="D796" s="469" t="s">
        <v>901</v>
      </c>
      <c r="E796" s="470"/>
      <c r="F796" s="470"/>
      <c r="G796" s="471"/>
      <c r="H796" s="69"/>
      <c r="I796" s="70"/>
      <c r="J796" s="71"/>
      <c r="K796" s="456" t="s">
        <v>902</v>
      </c>
      <c r="L796" s="445"/>
    </row>
    <row r="797" spans="2:12" hidden="1" x14ac:dyDescent="0.3">
      <c r="B797" s="56"/>
      <c r="C797" s="114" t="s">
        <v>18</v>
      </c>
      <c r="D797" s="35" t="s">
        <v>903</v>
      </c>
      <c r="E797" s="115" t="s">
        <v>481</v>
      </c>
      <c r="F797" s="116"/>
      <c r="G797" s="31">
        <v>35202.14</v>
      </c>
      <c r="H797" s="59">
        <f>+F797*G797</f>
        <v>0</v>
      </c>
      <c r="I797" s="60"/>
      <c r="J797" s="128">
        <f t="shared" ref="J797:J802" si="90">H797/$I$1025</f>
        <v>0</v>
      </c>
    </row>
    <row r="798" spans="2:12" hidden="1" x14ac:dyDescent="0.3">
      <c r="B798" s="56"/>
      <c r="C798" s="114" t="s">
        <v>21</v>
      </c>
      <c r="D798" s="35" t="s">
        <v>904</v>
      </c>
      <c r="E798" s="115" t="s">
        <v>481</v>
      </c>
      <c r="F798" s="116"/>
      <c r="G798" s="31">
        <v>45728.63</v>
      </c>
      <c r="H798" s="59">
        <f t="shared" ref="H798:H802" si="91">+F798*G798</f>
        <v>0</v>
      </c>
      <c r="I798" s="60"/>
      <c r="J798" s="128">
        <f t="shared" si="90"/>
        <v>0</v>
      </c>
    </row>
    <row r="799" spans="2:12" hidden="1" x14ac:dyDescent="0.3">
      <c r="B799" s="56"/>
      <c r="C799" s="114" t="s">
        <v>25</v>
      </c>
      <c r="D799" s="35" t="s">
        <v>905</v>
      </c>
      <c r="E799" s="115" t="s">
        <v>481</v>
      </c>
      <c r="F799" s="116"/>
      <c r="G799" s="31">
        <v>57373.71</v>
      </c>
      <c r="H799" s="59">
        <f t="shared" si="91"/>
        <v>0</v>
      </c>
      <c r="I799" s="60"/>
      <c r="J799" s="128">
        <f t="shared" si="90"/>
        <v>0</v>
      </c>
    </row>
    <row r="800" spans="2:12" hidden="1" x14ac:dyDescent="0.3">
      <c r="B800" s="56"/>
      <c r="C800" s="114" t="s">
        <v>27</v>
      </c>
      <c r="D800" s="35" t="s">
        <v>906</v>
      </c>
      <c r="E800" s="115" t="s">
        <v>481</v>
      </c>
      <c r="F800" s="116"/>
      <c r="G800" s="31">
        <v>73920.86</v>
      </c>
      <c r="H800" s="59">
        <f t="shared" si="91"/>
        <v>0</v>
      </c>
      <c r="I800" s="60"/>
      <c r="J800" s="128">
        <f t="shared" si="90"/>
        <v>0</v>
      </c>
    </row>
    <row r="801" spans="2:12" hidden="1" x14ac:dyDescent="0.3">
      <c r="B801" s="56"/>
      <c r="C801" s="114" t="s">
        <v>30</v>
      </c>
      <c r="D801" s="35" t="s">
        <v>907</v>
      </c>
      <c r="E801" s="115" t="s">
        <v>481</v>
      </c>
      <c r="F801" s="116"/>
      <c r="G801" s="31">
        <v>25128.39</v>
      </c>
      <c r="H801" s="59">
        <f t="shared" si="91"/>
        <v>0</v>
      </c>
      <c r="I801" s="60"/>
      <c r="J801" s="128">
        <f t="shared" si="90"/>
        <v>0</v>
      </c>
    </row>
    <row r="802" spans="2:12" hidden="1" x14ac:dyDescent="0.3">
      <c r="B802" s="56"/>
      <c r="C802" s="114" t="s">
        <v>78</v>
      </c>
      <c r="D802" s="35" t="s">
        <v>908</v>
      </c>
      <c r="E802" s="115" t="s">
        <v>481</v>
      </c>
      <c r="F802" s="116"/>
      <c r="G802" s="31">
        <v>4212.3900000000003</v>
      </c>
      <c r="H802" s="59">
        <f t="shared" si="91"/>
        <v>0</v>
      </c>
      <c r="I802" s="60"/>
      <c r="J802" s="128">
        <f t="shared" si="90"/>
        <v>0</v>
      </c>
    </row>
    <row r="803" spans="2:12" hidden="1" x14ac:dyDescent="0.3">
      <c r="B803" s="56"/>
      <c r="C803" s="114"/>
      <c r="D803" s="35"/>
      <c r="E803" s="162"/>
      <c r="F803" s="116"/>
      <c r="G803" s="31"/>
      <c r="H803" s="59"/>
      <c r="I803" s="60"/>
      <c r="J803" s="128"/>
    </row>
    <row r="804" spans="2:12" hidden="1" x14ac:dyDescent="0.3">
      <c r="B804" s="56"/>
      <c r="C804" s="114"/>
      <c r="D804" s="469" t="s">
        <v>909</v>
      </c>
      <c r="E804" s="470"/>
      <c r="F804" s="470"/>
      <c r="G804" s="471"/>
      <c r="H804" s="69"/>
      <c r="I804" s="70"/>
      <c r="J804" s="71"/>
      <c r="K804" s="456" t="s">
        <v>910</v>
      </c>
      <c r="L804" s="445"/>
    </row>
    <row r="805" spans="2:12" hidden="1" x14ac:dyDescent="0.3">
      <c r="B805" s="56"/>
      <c r="C805" s="114" t="s">
        <v>32</v>
      </c>
      <c r="D805" s="35" t="s">
        <v>911</v>
      </c>
      <c r="E805" s="115" t="s">
        <v>481</v>
      </c>
      <c r="F805" s="116"/>
      <c r="G805" s="31">
        <v>68697.38</v>
      </c>
      <c r="H805" s="59">
        <f t="shared" ref="H805:H821" si="92">+F805*G805</f>
        <v>0</v>
      </c>
      <c r="I805" s="60"/>
      <c r="J805" s="128">
        <f t="shared" ref="J805:J821" si="93">H805/$I$1025</f>
        <v>0</v>
      </c>
    </row>
    <row r="806" spans="2:12" hidden="1" x14ac:dyDescent="0.3">
      <c r="B806" s="56"/>
      <c r="C806" s="114" t="s">
        <v>89</v>
      </c>
      <c r="D806" s="35" t="s">
        <v>912</v>
      </c>
      <c r="E806" s="115" t="s">
        <v>481</v>
      </c>
      <c r="F806" s="116"/>
      <c r="G806" s="31">
        <v>75221.73</v>
      </c>
      <c r="H806" s="59">
        <f t="shared" si="92"/>
        <v>0</v>
      </c>
      <c r="I806" s="60"/>
      <c r="J806" s="128">
        <f t="shared" si="93"/>
        <v>0</v>
      </c>
    </row>
    <row r="807" spans="2:12" hidden="1" x14ac:dyDescent="0.3">
      <c r="B807" s="56"/>
      <c r="C807" s="114" t="s">
        <v>94</v>
      </c>
      <c r="D807" s="35" t="s">
        <v>913</v>
      </c>
      <c r="E807" s="115" t="s">
        <v>481</v>
      </c>
      <c r="F807" s="116"/>
      <c r="G807" s="31">
        <v>169859.05</v>
      </c>
      <c r="H807" s="59">
        <f t="shared" si="92"/>
        <v>0</v>
      </c>
      <c r="I807" s="60"/>
      <c r="J807" s="128">
        <f t="shared" si="93"/>
        <v>0</v>
      </c>
    </row>
    <row r="808" spans="2:12" hidden="1" x14ac:dyDescent="0.3">
      <c r="B808" s="56"/>
      <c r="C808" s="114" t="s">
        <v>96</v>
      </c>
      <c r="D808" s="35" t="s">
        <v>914</v>
      </c>
      <c r="E808" s="115" t="s">
        <v>481</v>
      </c>
      <c r="F808" s="116"/>
      <c r="G808" s="31">
        <v>222538.31</v>
      </c>
      <c r="H808" s="59">
        <f t="shared" si="92"/>
        <v>0</v>
      </c>
      <c r="I808" s="60"/>
      <c r="J808" s="128">
        <f t="shared" si="93"/>
        <v>0</v>
      </c>
    </row>
    <row r="809" spans="2:12" hidden="1" x14ac:dyDescent="0.3">
      <c r="B809" s="56"/>
      <c r="C809" s="114" t="s">
        <v>101</v>
      </c>
      <c r="D809" s="35" t="s">
        <v>915</v>
      </c>
      <c r="E809" s="115" t="s">
        <v>481</v>
      </c>
      <c r="F809" s="116"/>
      <c r="G809" s="31">
        <v>66792.7</v>
      </c>
      <c r="H809" s="59">
        <f t="shared" si="92"/>
        <v>0</v>
      </c>
      <c r="I809" s="60"/>
      <c r="J809" s="128">
        <f t="shared" si="93"/>
        <v>0</v>
      </c>
    </row>
    <row r="810" spans="2:12" ht="26.25" hidden="1" customHeight="1" x14ac:dyDescent="0.3">
      <c r="B810" s="56"/>
      <c r="C810" s="114" t="s">
        <v>916</v>
      </c>
      <c r="D810" s="35" t="s">
        <v>917</v>
      </c>
      <c r="E810" s="115" t="s">
        <v>481</v>
      </c>
      <c r="F810" s="116"/>
      <c r="G810" s="31">
        <v>96073.89</v>
      </c>
      <c r="H810" s="59">
        <f t="shared" si="92"/>
        <v>0</v>
      </c>
      <c r="I810" s="60"/>
      <c r="J810" s="128">
        <f t="shared" si="93"/>
        <v>0</v>
      </c>
    </row>
    <row r="811" spans="2:12" ht="27.75" hidden="1" customHeight="1" x14ac:dyDescent="0.3">
      <c r="B811" s="56"/>
      <c r="C811" s="114" t="s">
        <v>918</v>
      </c>
      <c r="D811" s="35" t="s">
        <v>919</v>
      </c>
      <c r="E811" s="115" t="s">
        <v>481</v>
      </c>
      <c r="F811" s="116"/>
      <c r="G811" s="31">
        <v>130983.61</v>
      </c>
      <c r="H811" s="59">
        <f t="shared" si="92"/>
        <v>0</v>
      </c>
      <c r="I811" s="60"/>
      <c r="J811" s="128">
        <f t="shared" si="93"/>
        <v>0</v>
      </c>
    </row>
    <row r="812" spans="2:12" ht="27" hidden="1" customHeight="1" x14ac:dyDescent="0.3">
      <c r="B812" s="56"/>
      <c r="C812" s="114" t="s">
        <v>920</v>
      </c>
      <c r="D812" s="35" t="s">
        <v>921</v>
      </c>
      <c r="E812" s="115" t="s">
        <v>481</v>
      </c>
      <c r="F812" s="116"/>
      <c r="G812" s="31">
        <v>223792.39</v>
      </c>
      <c r="H812" s="59">
        <f t="shared" si="92"/>
        <v>0</v>
      </c>
      <c r="I812" s="60"/>
      <c r="J812" s="128">
        <f t="shared" si="93"/>
        <v>0</v>
      </c>
    </row>
    <row r="813" spans="2:12" hidden="1" x14ac:dyDescent="0.3">
      <c r="B813" s="56"/>
      <c r="C813" s="114" t="s">
        <v>922</v>
      </c>
      <c r="D813" s="35" t="s">
        <v>923</v>
      </c>
      <c r="E813" s="115" t="s">
        <v>481</v>
      </c>
      <c r="F813" s="116"/>
      <c r="G813" s="31">
        <v>67020.92</v>
      </c>
      <c r="H813" s="59">
        <f t="shared" si="92"/>
        <v>0</v>
      </c>
      <c r="I813" s="60"/>
      <c r="J813" s="128">
        <f t="shared" si="93"/>
        <v>0</v>
      </c>
    </row>
    <row r="814" spans="2:12" hidden="1" x14ac:dyDescent="0.3">
      <c r="B814" s="56"/>
      <c r="C814" s="114" t="s">
        <v>924</v>
      </c>
      <c r="D814" s="35" t="s">
        <v>925</v>
      </c>
      <c r="E814" s="115" t="s">
        <v>481</v>
      </c>
      <c r="F814" s="116"/>
      <c r="G814" s="31">
        <v>64345.4</v>
      </c>
      <c r="H814" s="59">
        <f t="shared" si="92"/>
        <v>0</v>
      </c>
      <c r="I814" s="60"/>
      <c r="J814" s="128">
        <f t="shared" si="93"/>
        <v>0</v>
      </c>
    </row>
    <row r="815" spans="2:12" hidden="1" x14ac:dyDescent="0.3">
      <c r="B815" s="56"/>
      <c r="C815" s="114" t="s">
        <v>926</v>
      </c>
      <c r="D815" s="35" t="s">
        <v>927</v>
      </c>
      <c r="E815" s="115" t="s">
        <v>481</v>
      </c>
      <c r="F815" s="116"/>
      <c r="G815" s="31">
        <v>116561.94</v>
      </c>
      <c r="H815" s="59">
        <f t="shared" si="92"/>
        <v>0</v>
      </c>
      <c r="I815" s="60"/>
      <c r="J815" s="128">
        <f t="shared" si="93"/>
        <v>0</v>
      </c>
    </row>
    <row r="816" spans="2:12" hidden="1" x14ac:dyDescent="0.3">
      <c r="B816" s="56"/>
      <c r="C816" s="114" t="s">
        <v>928</v>
      </c>
      <c r="D816" s="35" t="s">
        <v>929</v>
      </c>
      <c r="E816" s="115" t="s">
        <v>481</v>
      </c>
      <c r="F816" s="116"/>
      <c r="G816" s="31">
        <v>125725.03</v>
      </c>
      <c r="H816" s="59">
        <f t="shared" si="92"/>
        <v>0</v>
      </c>
      <c r="I816" s="60"/>
      <c r="J816" s="128">
        <f t="shared" si="93"/>
        <v>0</v>
      </c>
    </row>
    <row r="817" spans="2:12" hidden="1" x14ac:dyDescent="0.3">
      <c r="B817" s="56"/>
      <c r="C817" s="114" t="s">
        <v>930</v>
      </c>
      <c r="D817" s="35" t="s">
        <v>931</v>
      </c>
      <c r="E817" s="115" t="s">
        <v>481</v>
      </c>
      <c r="F817" s="116"/>
      <c r="G817" s="31">
        <v>150370.96</v>
      </c>
      <c r="H817" s="59">
        <f t="shared" si="92"/>
        <v>0</v>
      </c>
      <c r="I817" s="60"/>
      <c r="J817" s="128">
        <f t="shared" si="93"/>
        <v>0</v>
      </c>
    </row>
    <row r="818" spans="2:12" ht="15.75" hidden="1" customHeight="1" x14ac:dyDescent="0.3">
      <c r="B818" s="56"/>
      <c r="C818" s="114" t="s">
        <v>932</v>
      </c>
      <c r="D818" s="35" t="s">
        <v>933</v>
      </c>
      <c r="E818" s="115" t="s">
        <v>481</v>
      </c>
      <c r="F818" s="116"/>
      <c r="G818" s="31">
        <v>98468.55</v>
      </c>
      <c r="H818" s="59">
        <f t="shared" si="92"/>
        <v>0</v>
      </c>
      <c r="I818" s="60"/>
      <c r="J818" s="128">
        <f t="shared" si="93"/>
        <v>0</v>
      </c>
    </row>
    <row r="819" spans="2:12" ht="14.25" hidden="1" customHeight="1" x14ac:dyDescent="0.3">
      <c r="B819" s="56"/>
      <c r="C819" s="114" t="s">
        <v>934</v>
      </c>
      <c r="D819" s="35" t="s">
        <v>935</v>
      </c>
      <c r="E819" s="115" t="s">
        <v>481</v>
      </c>
      <c r="F819" s="116"/>
      <c r="G819" s="31">
        <v>120252.74</v>
      </c>
      <c r="H819" s="59">
        <f t="shared" si="92"/>
        <v>0</v>
      </c>
      <c r="I819" s="60"/>
      <c r="J819" s="128">
        <f t="shared" si="93"/>
        <v>0</v>
      </c>
    </row>
    <row r="820" spans="2:12" ht="26.25" hidden="1" customHeight="1" x14ac:dyDescent="0.3">
      <c r="B820" s="56"/>
      <c r="C820" s="114" t="s">
        <v>936</v>
      </c>
      <c r="D820" s="35" t="s">
        <v>937</v>
      </c>
      <c r="E820" s="115" t="s">
        <v>481</v>
      </c>
      <c r="F820" s="116"/>
      <c r="G820" s="31">
        <v>529240.21</v>
      </c>
      <c r="H820" s="59">
        <f t="shared" si="92"/>
        <v>0</v>
      </c>
      <c r="I820" s="60"/>
      <c r="J820" s="128">
        <f t="shared" si="93"/>
        <v>0</v>
      </c>
    </row>
    <row r="821" spans="2:12" hidden="1" x14ac:dyDescent="0.3">
      <c r="B821" s="56"/>
      <c r="C821" s="114" t="s">
        <v>938</v>
      </c>
      <c r="D821" s="35" t="s">
        <v>939</v>
      </c>
      <c r="E821" s="115" t="s">
        <v>481</v>
      </c>
      <c r="F821" s="116"/>
      <c r="G821" s="31">
        <v>88741.82</v>
      </c>
      <c r="H821" s="59">
        <f t="shared" si="92"/>
        <v>0</v>
      </c>
      <c r="I821" s="60"/>
      <c r="J821" s="128">
        <f t="shared" si="93"/>
        <v>0</v>
      </c>
    </row>
    <row r="822" spans="2:12" hidden="1" x14ac:dyDescent="0.3">
      <c r="B822" s="56"/>
      <c r="C822" s="114"/>
      <c r="D822" s="35"/>
      <c r="E822" s="162"/>
      <c r="F822" s="116"/>
      <c r="G822" s="31"/>
      <c r="H822" s="59"/>
      <c r="I822" s="60"/>
      <c r="J822" s="128"/>
    </row>
    <row r="823" spans="2:12" hidden="1" x14ac:dyDescent="0.3">
      <c r="B823" s="56"/>
      <c r="C823" s="114"/>
      <c r="D823" s="469" t="s">
        <v>940</v>
      </c>
      <c r="E823" s="470"/>
      <c r="F823" s="470"/>
      <c r="G823" s="471"/>
      <c r="H823" s="69"/>
      <c r="I823" s="70"/>
      <c r="J823" s="71"/>
    </row>
    <row r="824" spans="2:12" hidden="1" x14ac:dyDescent="0.3">
      <c r="B824" s="56"/>
      <c r="C824" s="114" t="s">
        <v>34</v>
      </c>
      <c r="D824" s="35" t="s">
        <v>941</v>
      </c>
      <c r="E824" s="115" t="s">
        <v>481</v>
      </c>
      <c r="F824" s="116"/>
      <c r="G824" s="31">
        <v>12211.7</v>
      </c>
      <c r="H824" s="59">
        <f t="shared" ref="H824" si="94">+F824*G824</f>
        <v>0</v>
      </c>
      <c r="I824" s="60"/>
      <c r="J824" s="128">
        <f>H824/$I$1025</f>
        <v>0</v>
      </c>
      <c r="K824" s="444" t="s">
        <v>942</v>
      </c>
      <c r="L824" s="445"/>
    </row>
    <row r="825" spans="2:12" hidden="1" x14ac:dyDescent="0.3">
      <c r="B825" s="56"/>
      <c r="C825" s="114"/>
      <c r="D825" s="35"/>
      <c r="E825" s="162"/>
      <c r="F825" s="116"/>
      <c r="G825" s="31"/>
      <c r="H825" s="59"/>
      <c r="I825" s="60"/>
      <c r="J825" s="128"/>
    </row>
    <row r="826" spans="2:12" hidden="1" x14ac:dyDescent="0.3">
      <c r="B826" s="150" t="s">
        <v>943</v>
      </c>
      <c r="C826" s="141"/>
      <c r="D826" s="469" t="s">
        <v>777</v>
      </c>
      <c r="E826" s="470"/>
      <c r="F826" s="470"/>
      <c r="G826" s="471"/>
      <c r="H826" s="178"/>
      <c r="I826" s="179"/>
      <c r="J826" s="180"/>
      <c r="K826" s="456" t="s">
        <v>944</v>
      </c>
      <c r="L826" s="445"/>
    </row>
    <row r="827" spans="2:12" hidden="1" x14ac:dyDescent="0.3">
      <c r="B827" s="181"/>
      <c r="C827" s="27" t="s">
        <v>18</v>
      </c>
      <c r="D827" s="28" t="s">
        <v>945</v>
      </c>
      <c r="E827" s="115" t="s">
        <v>481</v>
      </c>
      <c r="F827" s="30"/>
      <c r="G827" s="31">
        <v>2760.51</v>
      </c>
      <c r="H827" s="32">
        <f>+F827*G827</f>
        <v>0</v>
      </c>
      <c r="I827" s="33"/>
      <c r="J827" s="182">
        <f>H827/$I$1025</f>
        <v>0</v>
      </c>
    </row>
    <row r="828" spans="2:12" hidden="1" x14ac:dyDescent="0.3">
      <c r="B828" s="181"/>
      <c r="C828" s="27" t="s">
        <v>32</v>
      </c>
      <c r="D828" s="28" t="s">
        <v>688</v>
      </c>
      <c r="E828" s="115" t="s">
        <v>481</v>
      </c>
      <c r="F828" s="30"/>
      <c r="G828" s="31">
        <v>3488.62</v>
      </c>
      <c r="H828" s="32">
        <f t="shared" ref="H828" si="95">+F828*G828</f>
        <v>0</v>
      </c>
      <c r="I828" s="33"/>
      <c r="J828" s="182">
        <f>H828/$I$1025</f>
        <v>0</v>
      </c>
    </row>
    <row r="829" spans="2:12" hidden="1" x14ac:dyDescent="0.3">
      <c r="B829" s="181"/>
      <c r="C829" s="27"/>
      <c r="D829" s="28"/>
      <c r="E829" s="85"/>
      <c r="F829" s="30"/>
      <c r="G829" s="31"/>
      <c r="H829" s="32"/>
      <c r="I829" s="33"/>
      <c r="J829" s="182"/>
    </row>
    <row r="830" spans="2:12" hidden="1" x14ac:dyDescent="0.3">
      <c r="B830" s="181"/>
      <c r="C830" s="27"/>
      <c r="D830" s="28"/>
      <c r="E830" s="85"/>
      <c r="F830" s="30"/>
      <c r="G830" s="31"/>
      <c r="H830" s="32"/>
      <c r="I830" s="33"/>
      <c r="J830" s="182"/>
    </row>
    <row r="831" spans="2:12" ht="15" hidden="1" thickBot="1" x14ac:dyDescent="0.35">
      <c r="B831" s="446"/>
      <c r="C831" s="446"/>
      <c r="D831" s="446"/>
      <c r="E831" s="446"/>
      <c r="F831" s="446"/>
      <c r="G831" s="446"/>
      <c r="H831" s="446"/>
      <c r="I831" s="446"/>
      <c r="J831" s="446"/>
    </row>
    <row r="832" spans="2:12" ht="16.2" hidden="1" thickBot="1" x14ac:dyDescent="0.35">
      <c r="B832" s="12" t="s">
        <v>58</v>
      </c>
      <c r="C832" s="13"/>
      <c r="D832" s="447" t="s">
        <v>946</v>
      </c>
      <c r="E832" s="448"/>
      <c r="F832" s="448"/>
      <c r="G832" s="448"/>
      <c r="H832" s="449"/>
      <c r="I832" s="14">
        <f>SUM(H834:H837)</f>
        <v>0</v>
      </c>
      <c r="J832" s="15">
        <f>I832/$I$1025</f>
        <v>0</v>
      </c>
      <c r="K832" s="36" t="s">
        <v>20</v>
      </c>
    </row>
    <row r="833" spans="2:12" ht="15.6" hidden="1" x14ac:dyDescent="0.3">
      <c r="B833" s="67" t="s">
        <v>947</v>
      </c>
      <c r="C833" s="183"/>
      <c r="D833" s="453" t="s">
        <v>948</v>
      </c>
      <c r="E833" s="454"/>
      <c r="F833" s="454"/>
      <c r="G833" s="455"/>
      <c r="H833" s="154"/>
      <c r="I833" s="155"/>
      <c r="J833" s="184"/>
      <c r="K833" s="444" t="s">
        <v>949</v>
      </c>
      <c r="L833" s="445"/>
    </row>
    <row r="834" spans="2:12" ht="41.25" hidden="1" customHeight="1" x14ac:dyDescent="0.3">
      <c r="B834" s="56"/>
      <c r="C834" s="57" t="s">
        <v>18</v>
      </c>
      <c r="D834" s="28" t="s">
        <v>950</v>
      </c>
      <c r="E834" s="29" t="s">
        <v>521</v>
      </c>
      <c r="F834" s="47"/>
      <c r="G834" s="31">
        <v>4714903.3899999997</v>
      </c>
      <c r="H834" s="59">
        <f>+F834*G834</f>
        <v>0</v>
      </c>
      <c r="I834" s="60"/>
      <c r="J834" s="128">
        <f>H834/$I$1025</f>
        <v>0</v>
      </c>
      <c r="K834" s="36"/>
    </row>
    <row r="835" spans="2:12" hidden="1" x14ac:dyDescent="0.3">
      <c r="B835" s="56"/>
      <c r="C835" s="57"/>
      <c r="D835" s="28"/>
      <c r="E835" s="85"/>
      <c r="F835" s="47"/>
      <c r="G835" s="31"/>
      <c r="H835" s="185"/>
      <c r="I835" s="60"/>
      <c r="J835" s="128"/>
      <c r="K835" s="36"/>
    </row>
    <row r="836" spans="2:12" ht="15.6" hidden="1" x14ac:dyDescent="0.3">
      <c r="B836" s="67" t="s">
        <v>951</v>
      </c>
      <c r="C836" s="183"/>
      <c r="D836" s="457" t="s">
        <v>952</v>
      </c>
      <c r="E836" s="459"/>
      <c r="F836" s="459"/>
      <c r="G836" s="460"/>
      <c r="H836" s="186"/>
      <c r="I836" s="187"/>
      <c r="J836" s="188"/>
      <c r="K836" s="456" t="s">
        <v>953</v>
      </c>
      <c r="L836" s="445"/>
    </row>
    <row r="837" spans="2:12" hidden="1" x14ac:dyDescent="0.3">
      <c r="B837" s="56"/>
      <c r="C837" s="57" t="s">
        <v>18</v>
      </c>
      <c r="D837" s="28" t="s">
        <v>954</v>
      </c>
      <c r="E837" s="29" t="s">
        <v>521</v>
      </c>
      <c r="F837" s="47"/>
      <c r="G837" s="31">
        <v>327876.65000000002</v>
      </c>
      <c r="H837" s="126">
        <f>+F837*G837</f>
        <v>0</v>
      </c>
      <c r="I837" s="60"/>
      <c r="J837" s="128">
        <f>H837/$I$1025</f>
        <v>0</v>
      </c>
    </row>
    <row r="838" spans="2:12" ht="15" hidden="1" thickBot="1" x14ac:dyDescent="0.35">
      <c r="B838" s="189"/>
      <c r="C838" s="189"/>
      <c r="D838" s="189"/>
      <c r="E838" s="189"/>
      <c r="F838" s="189"/>
      <c r="G838" s="189"/>
      <c r="H838" s="189"/>
      <c r="I838" s="189"/>
      <c r="J838" s="189"/>
    </row>
    <row r="839" spans="2:12" ht="16.2" hidden="1" thickBot="1" x14ac:dyDescent="0.35">
      <c r="B839" s="12" t="s">
        <v>60</v>
      </c>
      <c r="C839" s="13"/>
      <c r="D839" s="447" t="s">
        <v>955</v>
      </c>
      <c r="E839" s="448"/>
      <c r="F839" s="448"/>
      <c r="G839" s="448"/>
      <c r="H839" s="449"/>
      <c r="I839" s="14">
        <f>SUM(H840:H900)</f>
        <v>0</v>
      </c>
      <c r="J839" s="15">
        <f>I839/$I$1025</f>
        <v>0</v>
      </c>
      <c r="K839" s="36" t="s">
        <v>20</v>
      </c>
    </row>
    <row r="840" spans="2:12" ht="14.25" hidden="1" customHeight="1" x14ac:dyDescent="0.3">
      <c r="B840" s="67" t="s">
        <v>956</v>
      </c>
      <c r="C840" s="190"/>
      <c r="D840" s="453" t="s">
        <v>957</v>
      </c>
      <c r="E840" s="454"/>
      <c r="F840" s="454"/>
      <c r="G840" s="455"/>
      <c r="H840" s="154"/>
      <c r="I840" s="83"/>
      <c r="J840" s="84"/>
      <c r="K840" s="456" t="s">
        <v>958</v>
      </c>
      <c r="L840" s="445"/>
    </row>
    <row r="841" spans="2:12" ht="25.5" hidden="1" customHeight="1" x14ac:dyDescent="0.3">
      <c r="B841" s="67"/>
      <c r="C841" s="114" t="s">
        <v>18</v>
      </c>
      <c r="D841" s="168" t="s">
        <v>959</v>
      </c>
      <c r="E841" s="115" t="s">
        <v>481</v>
      </c>
      <c r="F841" s="116"/>
      <c r="G841" s="31">
        <v>210145.35</v>
      </c>
      <c r="H841" s="126">
        <f>+F841*G841</f>
        <v>0</v>
      </c>
      <c r="I841" s="60"/>
      <c r="J841" s="128">
        <f>H841/$I$1025</f>
        <v>0</v>
      </c>
    </row>
    <row r="842" spans="2:12" ht="25.5" hidden="1" customHeight="1" x14ac:dyDescent="0.3">
      <c r="B842" s="67"/>
      <c r="C842" s="114" t="s">
        <v>32</v>
      </c>
      <c r="D842" s="168" t="s">
        <v>960</v>
      </c>
      <c r="E842" s="115" t="s">
        <v>481</v>
      </c>
      <c r="F842" s="116"/>
      <c r="G842" s="31">
        <v>240022.49</v>
      </c>
      <c r="H842" s="126">
        <f>+F842*G842</f>
        <v>0</v>
      </c>
      <c r="I842" s="60"/>
      <c r="J842" s="128">
        <f>H842/$I$1025</f>
        <v>0</v>
      </c>
    </row>
    <row r="843" spans="2:12" ht="27" hidden="1" customHeight="1" x14ac:dyDescent="0.3">
      <c r="B843" s="67"/>
      <c r="C843" s="114" t="s">
        <v>34</v>
      </c>
      <c r="D843" s="168" t="s">
        <v>961</v>
      </c>
      <c r="E843" s="115" t="s">
        <v>481</v>
      </c>
      <c r="F843" s="116"/>
      <c r="G843" s="31">
        <v>259817.72</v>
      </c>
      <c r="H843" s="126">
        <f>+F843*G843</f>
        <v>0</v>
      </c>
      <c r="I843" s="60"/>
      <c r="J843" s="128">
        <f>H843/$I$1025</f>
        <v>0</v>
      </c>
    </row>
    <row r="844" spans="2:12" ht="27.75" hidden="1" customHeight="1" x14ac:dyDescent="0.3">
      <c r="B844" s="67"/>
      <c r="C844" s="114" t="s">
        <v>36</v>
      </c>
      <c r="D844" s="168" t="s">
        <v>962</v>
      </c>
      <c r="E844" s="115" t="s">
        <v>481</v>
      </c>
      <c r="F844" s="116"/>
      <c r="G844" s="31">
        <v>296434.08</v>
      </c>
      <c r="H844" s="126">
        <f>+F844*G844</f>
        <v>0</v>
      </c>
      <c r="I844" s="60"/>
      <c r="J844" s="128">
        <f>H844/$I$1025</f>
        <v>0</v>
      </c>
    </row>
    <row r="845" spans="2:12" hidden="1" x14ac:dyDescent="0.3">
      <c r="B845" s="67"/>
      <c r="C845" s="114"/>
      <c r="D845" s="169"/>
      <c r="E845" s="170"/>
      <c r="F845" s="171"/>
      <c r="G845" s="92"/>
      <c r="H845" s="126"/>
      <c r="I845" s="60"/>
      <c r="J845" s="128"/>
    </row>
    <row r="846" spans="2:12" ht="14.25" hidden="1" customHeight="1" x14ac:dyDescent="0.3">
      <c r="B846" s="67" t="s">
        <v>963</v>
      </c>
      <c r="C846" s="190"/>
      <c r="D846" s="457" t="s">
        <v>964</v>
      </c>
      <c r="E846" s="459"/>
      <c r="F846" s="459"/>
      <c r="G846" s="460"/>
      <c r="H846" s="69"/>
      <c r="I846" s="70"/>
      <c r="J846" s="191"/>
      <c r="K846" s="444" t="s">
        <v>965</v>
      </c>
      <c r="L846" s="445"/>
    </row>
    <row r="847" spans="2:12" ht="28.5" hidden="1" customHeight="1" x14ac:dyDescent="0.3">
      <c r="B847" s="67"/>
      <c r="C847" s="114" t="s">
        <v>18</v>
      </c>
      <c r="D847" s="168" t="s">
        <v>966</v>
      </c>
      <c r="E847" s="115" t="s">
        <v>481</v>
      </c>
      <c r="F847" s="116"/>
      <c r="G847" s="31">
        <v>179152.09</v>
      </c>
      <c r="H847" s="126">
        <f t="shared" ref="H847:H858" si="96">+F847*G847</f>
        <v>0</v>
      </c>
      <c r="I847" s="60"/>
      <c r="J847" s="128">
        <f t="shared" ref="J847:J858" si="97">H847/$I$1025</f>
        <v>0</v>
      </c>
    </row>
    <row r="848" spans="2:12" ht="27" hidden="1" customHeight="1" x14ac:dyDescent="0.3">
      <c r="B848" s="67"/>
      <c r="C848" s="114" t="s">
        <v>32</v>
      </c>
      <c r="D848" s="168" t="s">
        <v>967</v>
      </c>
      <c r="E848" s="115" t="s">
        <v>481</v>
      </c>
      <c r="F848" s="116"/>
      <c r="G848" s="31">
        <v>273510.65999999997</v>
      </c>
      <c r="H848" s="126">
        <f t="shared" si="96"/>
        <v>0</v>
      </c>
      <c r="I848" s="60"/>
      <c r="J848" s="128">
        <f t="shared" si="97"/>
        <v>0</v>
      </c>
    </row>
    <row r="849" spans="2:12" ht="27" hidden="1" customHeight="1" x14ac:dyDescent="0.3">
      <c r="B849" s="67"/>
      <c r="C849" s="114" t="s">
        <v>34</v>
      </c>
      <c r="D849" s="168" t="s">
        <v>968</v>
      </c>
      <c r="E849" s="115" t="s">
        <v>481</v>
      </c>
      <c r="F849" s="116"/>
      <c r="G849" s="31">
        <v>324541.31</v>
      </c>
      <c r="H849" s="126">
        <f t="shared" si="96"/>
        <v>0</v>
      </c>
      <c r="I849" s="60"/>
      <c r="J849" s="128">
        <f t="shared" si="97"/>
        <v>0</v>
      </c>
    </row>
    <row r="850" spans="2:12" ht="16.5" hidden="1" customHeight="1" x14ac:dyDescent="0.3">
      <c r="B850" s="67"/>
      <c r="C850" s="114" t="s">
        <v>36</v>
      </c>
      <c r="D850" s="168" t="s">
        <v>969</v>
      </c>
      <c r="E850" s="115" t="s">
        <v>481</v>
      </c>
      <c r="F850" s="116"/>
      <c r="G850" s="31">
        <v>528554.43999999994</v>
      </c>
      <c r="H850" s="126">
        <f t="shared" si="96"/>
        <v>0</v>
      </c>
      <c r="I850" s="60"/>
      <c r="J850" s="128">
        <f t="shared" si="97"/>
        <v>0</v>
      </c>
    </row>
    <row r="851" spans="2:12" hidden="1" x14ac:dyDescent="0.3">
      <c r="B851" s="67"/>
      <c r="C851" s="114" t="s">
        <v>39</v>
      </c>
      <c r="D851" s="168" t="s">
        <v>970</v>
      </c>
      <c r="E851" s="115" t="s">
        <v>481</v>
      </c>
      <c r="F851" s="116"/>
      <c r="G851" s="31">
        <v>478652.17</v>
      </c>
      <c r="H851" s="126">
        <f t="shared" si="96"/>
        <v>0</v>
      </c>
      <c r="I851" s="60"/>
      <c r="J851" s="128">
        <f t="shared" si="97"/>
        <v>0</v>
      </c>
    </row>
    <row r="852" spans="2:12" hidden="1" x14ac:dyDescent="0.3">
      <c r="B852" s="67"/>
      <c r="C852" s="114" t="s">
        <v>41</v>
      </c>
      <c r="D852" s="168" t="s">
        <v>971</v>
      </c>
      <c r="E852" s="115" t="s">
        <v>481</v>
      </c>
      <c r="F852" s="116"/>
      <c r="G852" s="31">
        <v>746222.98</v>
      </c>
      <c r="H852" s="126">
        <f t="shared" si="96"/>
        <v>0</v>
      </c>
      <c r="I852" s="60"/>
      <c r="J852" s="128">
        <f t="shared" si="97"/>
        <v>0</v>
      </c>
    </row>
    <row r="853" spans="2:12" hidden="1" x14ac:dyDescent="0.3">
      <c r="B853" s="67"/>
      <c r="C853" s="114" t="s">
        <v>43</v>
      </c>
      <c r="D853" s="168" t="s">
        <v>972</v>
      </c>
      <c r="E853" s="115" t="s">
        <v>481</v>
      </c>
      <c r="F853" s="116"/>
      <c r="G853" s="31">
        <v>1025757.91</v>
      </c>
      <c r="H853" s="126">
        <f t="shared" si="96"/>
        <v>0</v>
      </c>
      <c r="I853" s="60"/>
      <c r="J853" s="128">
        <f t="shared" si="97"/>
        <v>0</v>
      </c>
    </row>
    <row r="854" spans="2:12" hidden="1" x14ac:dyDescent="0.3">
      <c r="B854" s="67"/>
      <c r="C854" s="114" t="s">
        <v>45</v>
      </c>
      <c r="D854" s="168" t="s">
        <v>973</v>
      </c>
      <c r="E854" s="115" t="s">
        <v>481</v>
      </c>
      <c r="F854" s="116"/>
      <c r="G854" s="31">
        <v>1401608.75</v>
      </c>
      <c r="H854" s="126">
        <f t="shared" si="96"/>
        <v>0</v>
      </c>
      <c r="I854" s="60"/>
      <c r="J854" s="128">
        <f t="shared" si="97"/>
        <v>0</v>
      </c>
    </row>
    <row r="855" spans="2:12" ht="25.5" hidden="1" customHeight="1" x14ac:dyDescent="0.3">
      <c r="B855" s="67"/>
      <c r="C855" s="114" t="s">
        <v>47</v>
      </c>
      <c r="D855" s="168" t="s">
        <v>974</v>
      </c>
      <c r="E855" s="115" t="s">
        <v>481</v>
      </c>
      <c r="F855" s="116"/>
      <c r="G855" s="31">
        <v>380775.65</v>
      </c>
      <c r="H855" s="126">
        <f t="shared" si="96"/>
        <v>0</v>
      </c>
      <c r="I855" s="60"/>
      <c r="J855" s="128">
        <f t="shared" si="97"/>
        <v>0</v>
      </c>
    </row>
    <row r="856" spans="2:12" ht="26.25" hidden="1" customHeight="1" x14ac:dyDescent="0.3">
      <c r="B856" s="67"/>
      <c r="C856" s="114" t="s">
        <v>49</v>
      </c>
      <c r="D856" s="168" t="s">
        <v>975</v>
      </c>
      <c r="E856" s="115" t="s">
        <v>481</v>
      </c>
      <c r="F856" s="116"/>
      <c r="G856" s="31">
        <v>485295.46</v>
      </c>
      <c r="H856" s="126">
        <f t="shared" si="96"/>
        <v>0</v>
      </c>
      <c r="I856" s="60"/>
      <c r="J856" s="128">
        <f t="shared" si="97"/>
        <v>0</v>
      </c>
    </row>
    <row r="857" spans="2:12" ht="27" hidden="1" customHeight="1" x14ac:dyDescent="0.3">
      <c r="B857" s="67"/>
      <c r="C857" s="114" t="s">
        <v>51</v>
      </c>
      <c r="D857" s="168" t="s">
        <v>976</v>
      </c>
      <c r="E857" s="115" t="s">
        <v>481</v>
      </c>
      <c r="F857" s="116"/>
      <c r="G857" s="31">
        <v>677438.75</v>
      </c>
      <c r="H857" s="126">
        <f t="shared" si="96"/>
        <v>0</v>
      </c>
      <c r="I857" s="60"/>
      <c r="J857" s="128">
        <f t="shared" si="97"/>
        <v>0</v>
      </c>
    </row>
    <row r="858" spans="2:12" hidden="1" x14ac:dyDescent="0.3">
      <c r="B858" s="67"/>
      <c r="C858" s="114" t="s">
        <v>53</v>
      </c>
      <c r="D858" s="168" t="s">
        <v>977</v>
      </c>
      <c r="E858" s="115" t="s">
        <v>521</v>
      </c>
      <c r="F858" s="116"/>
      <c r="G858" s="31">
        <v>0</v>
      </c>
      <c r="H858" s="126">
        <f t="shared" si="96"/>
        <v>0</v>
      </c>
      <c r="I858" s="60"/>
      <c r="J858" s="128">
        <f t="shared" si="97"/>
        <v>0</v>
      </c>
    </row>
    <row r="859" spans="2:12" hidden="1" x14ac:dyDescent="0.3">
      <c r="B859" s="67"/>
      <c r="C859" s="114"/>
      <c r="D859" s="168"/>
      <c r="E859" s="162"/>
      <c r="F859" s="116"/>
      <c r="G859" s="31"/>
      <c r="H859" s="126"/>
      <c r="I859" s="60"/>
      <c r="J859" s="128"/>
    </row>
    <row r="860" spans="2:12" hidden="1" x14ac:dyDescent="0.3">
      <c r="B860" s="67" t="s">
        <v>978</v>
      </c>
      <c r="C860" s="190"/>
      <c r="D860" s="457" t="s">
        <v>979</v>
      </c>
      <c r="E860" s="459"/>
      <c r="F860" s="459"/>
      <c r="G860" s="460"/>
      <c r="H860" s="69"/>
      <c r="I860" s="70"/>
      <c r="J860" s="191"/>
      <c r="K860" s="444" t="s">
        <v>980</v>
      </c>
      <c r="L860" s="445"/>
    </row>
    <row r="861" spans="2:12" ht="27" hidden="1" customHeight="1" x14ac:dyDescent="0.3">
      <c r="B861" s="67"/>
      <c r="C861" s="114" t="s">
        <v>18</v>
      </c>
      <c r="D861" s="168" t="s">
        <v>981</v>
      </c>
      <c r="E861" s="115" t="s">
        <v>521</v>
      </c>
      <c r="F861" s="116"/>
      <c r="G861" s="31">
        <v>0</v>
      </c>
      <c r="H861" s="126">
        <f t="shared" ref="H861" si="98">+F861*G861</f>
        <v>0</v>
      </c>
      <c r="I861" s="60"/>
      <c r="J861" s="128">
        <f>H861/$I$1025</f>
        <v>0</v>
      </c>
    </row>
    <row r="862" spans="2:12" hidden="1" x14ac:dyDescent="0.3">
      <c r="B862" s="67"/>
      <c r="C862" s="114"/>
      <c r="D862" s="168"/>
      <c r="E862" s="162"/>
      <c r="F862" s="116"/>
      <c r="G862" s="31"/>
      <c r="H862" s="126"/>
      <c r="I862" s="60"/>
      <c r="J862" s="128"/>
    </row>
    <row r="863" spans="2:12" hidden="1" x14ac:dyDescent="0.3">
      <c r="B863" s="67" t="s">
        <v>982</v>
      </c>
      <c r="C863" s="190"/>
      <c r="D863" s="457" t="s">
        <v>983</v>
      </c>
      <c r="E863" s="459"/>
      <c r="F863" s="459"/>
      <c r="G863" s="460"/>
      <c r="H863" s="69"/>
      <c r="I863" s="70"/>
      <c r="J863" s="191"/>
      <c r="K863" s="444" t="s">
        <v>984</v>
      </c>
      <c r="L863" s="445"/>
    </row>
    <row r="864" spans="2:12" ht="26.25" hidden="1" customHeight="1" x14ac:dyDescent="0.3">
      <c r="B864" s="67"/>
      <c r="C864" s="114" t="s">
        <v>18</v>
      </c>
      <c r="D864" s="168" t="s">
        <v>985</v>
      </c>
      <c r="E864" s="115" t="s">
        <v>521</v>
      </c>
      <c r="F864" s="116"/>
      <c r="G864" s="31">
        <v>337646.67</v>
      </c>
      <c r="H864" s="126">
        <f t="shared" ref="H864:H898" si="99">+F864*G864</f>
        <v>0</v>
      </c>
      <c r="I864" s="60"/>
      <c r="J864" s="128">
        <f t="shared" ref="J864:J898" si="100">H864/$I$1025</f>
        <v>0</v>
      </c>
    </row>
    <row r="865" spans="2:10" ht="26.25" hidden="1" customHeight="1" x14ac:dyDescent="0.3">
      <c r="B865" s="67"/>
      <c r="C865" s="114" t="s">
        <v>32</v>
      </c>
      <c r="D865" s="168" t="s">
        <v>986</v>
      </c>
      <c r="E865" s="115" t="s">
        <v>521</v>
      </c>
      <c r="F865" s="116"/>
      <c r="G865" s="31">
        <v>378358.1</v>
      </c>
      <c r="H865" s="126">
        <f t="shared" si="99"/>
        <v>0</v>
      </c>
      <c r="I865" s="60"/>
      <c r="J865" s="128">
        <f t="shared" si="100"/>
        <v>0</v>
      </c>
    </row>
    <row r="866" spans="2:10" ht="25.5" hidden="1" customHeight="1" x14ac:dyDescent="0.3">
      <c r="B866" s="67"/>
      <c r="C866" s="114" t="s">
        <v>34</v>
      </c>
      <c r="D866" s="168" t="s">
        <v>987</v>
      </c>
      <c r="E866" s="115" t="s">
        <v>521</v>
      </c>
      <c r="F866" s="116"/>
      <c r="G866" s="31">
        <v>412868.68</v>
      </c>
      <c r="H866" s="126">
        <f t="shared" si="99"/>
        <v>0</v>
      </c>
      <c r="I866" s="60"/>
      <c r="J866" s="128">
        <f t="shared" si="100"/>
        <v>0</v>
      </c>
    </row>
    <row r="867" spans="2:10" ht="26.25" hidden="1" customHeight="1" x14ac:dyDescent="0.3">
      <c r="B867" s="67"/>
      <c r="C867" s="114" t="s">
        <v>36</v>
      </c>
      <c r="D867" s="168" t="s">
        <v>988</v>
      </c>
      <c r="E867" s="115" t="s">
        <v>521</v>
      </c>
      <c r="F867" s="116"/>
      <c r="G867" s="31">
        <v>474313.6</v>
      </c>
      <c r="H867" s="126">
        <f t="shared" si="99"/>
        <v>0</v>
      </c>
      <c r="I867" s="60"/>
      <c r="J867" s="128">
        <f t="shared" si="100"/>
        <v>0</v>
      </c>
    </row>
    <row r="868" spans="2:10" ht="26.25" hidden="1" customHeight="1" x14ac:dyDescent="0.3">
      <c r="B868" s="67"/>
      <c r="C868" s="114" t="s">
        <v>39</v>
      </c>
      <c r="D868" s="168" t="s">
        <v>989</v>
      </c>
      <c r="E868" s="115" t="s">
        <v>521</v>
      </c>
      <c r="F868" s="116"/>
      <c r="G868" s="31">
        <v>371205.04</v>
      </c>
      <c r="H868" s="126">
        <f t="shared" si="99"/>
        <v>0</v>
      </c>
      <c r="I868" s="60"/>
      <c r="J868" s="128">
        <f t="shared" si="100"/>
        <v>0</v>
      </c>
    </row>
    <row r="869" spans="2:10" ht="25.5" hidden="1" customHeight="1" x14ac:dyDescent="0.3">
      <c r="B869" s="67"/>
      <c r="C869" s="114" t="s">
        <v>41</v>
      </c>
      <c r="D869" s="168" t="s">
        <v>990</v>
      </c>
      <c r="E869" s="115" t="s">
        <v>521</v>
      </c>
      <c r="F869" s="116"/>
      <c r="G869" s="31">
        <v>439707.06</v>
      </c>
      <c r="H869" s="126">
        <f t="shared" si="99"/>
        <v>0</v>
      </c>
      <c r="I869" s="60"/>
      <c r="J869" s="128">
        <f t="shared" si="100"/>
        <v>0</v>
      </c>
    </row>
    <row r="870" spans="2:10" ht="27.75" hidden="1" customHeight="1" x14ac:dyDescent="0.3">
      <c r="B870" s="67"/>
      <c r="C870" s="114" t="s">
        <v>43</v>
      </c>
      <c r="D870" s="168" t="s">
        <v>991</v>
      </c>
      <c r="E870" s="115" t="s">
        <v>521</v>
      </c>
      <c r="F870" s="116"/>
      <c r="G870" s="31">
        <v>500741.06</v>
      </c>
      <c r="H870" s="126">
        <f t="shared" si="99"/>
        <v>0</v>
      </c>
      <c r="I870" s="60"/>
      <c r="J870" s="128">
        <f t="shared" si="100"/>
        <v>0</v>
      </c>
    </row>
    <row r="871" spans="2:10" ht="27" hidden="1" customHeight="1" x14ac:dyDescent="0.3">
      <c r="B871" s="67"/>
      <c r="C871" s="114" t="s">
        <v>45</v>
      </c>
      <c r="D871" s="168" t="s">
        <v>992</v>
      </c>
      <c r="E871" s="115" t="s">
        <v>521</v>
      </c>
      <c r="F871" s="116"/>
      <c r="G871" s="31">
        <v>538761.73</v>
      </c>
      <c r="H871" s="126">
        <f t="shared" si="99"/>
        <v>0</v>
      </c>
      <c r="I871" s="60"/>
      <c r="J871" s="128">
        <f t="shared" si="100"/>
        <v>0</v>
      </c>
    </row>
    <row r="872" spans="2:10" ht="25.5" hidden="1" customHeight="1" x14ac:dyDescent="0.3">
      <c r="B872" s="67"/>
      <c r="C872" s="114" t="s">
        <v>47</v>
      </c>
      <c r="D872" s="168" t="s">
        <v>993</v>
      </c>
      <c r="E872" s="115" t="s">
        <v>521</v>
      </c>
      <c r="F872" s="116"/>
      <c r="G872" s="31">
        <v>589820.51</v>
      </c>
      <c r="H872" s="126">
        <f t="shared" si="99"/>
        <v>0</v>
      </c>
      <c r="I872" s="60"/>
      <c r="J872" s="128">
        <f t="shared" si="100"/>
        <v>0</v>
      </c>
    </row>
    <row r="873" spans="2:10" ht="26.25" hidden="1" customHeight="1" x14ac:dyDescent="0.3">
      <c r="B873" s="67"/>
      <c r="C873" s="114" t="s">
        <v>49</v>
      </c>
      <c r="D873" s="168" t="s">
        <v>994</v>
      </c>
      <c r="E873" s="115" t="s">
        <v>521</v>
      </c>
      <c r="F873" s="116"/>
      <c r="G873" s="31">
        <v>642922.97</v>
      </c>
      <c r="H873" s="126">
        <f t="shared" si="99"/>
        <v>0</v>
      </c>
      <c r="I873" s="60"/>
      <c r="J873" s="128">
        <f t="shared" si="100"/>
        <v>0</v>
      </c>
    </row>
    <row r="874" spans="2:10" ht="27.75" hidden="1" customHeight="1" x14ac:dyDescent="0.3">
      <c r="B874" s="67"/>
      <c r="C874" s="114" t="s">
        <v>51</v>
      </c>
      <c r="D874" s="168" t="s">
        <v>995</v>
      </c>
      <c r="E874" s="115" t="s">
        <v>521</v>
      </c>
      <c r="F874" s="116"/>
      <c r="G874" s="31">
        <v>803650.83</v>
      </c>
      <c r="H874" s="126">
        <f t="shared" si="99"/>
        <v>0</v>
      </c>
      <c r="I874" s="60"/>
      <c r="J874" s="128">
        <f t="shared" si="100"/>
        <v>0</v>
      </c>
    </row>
    <row r="875" spans="2:10" ht="27" hidden="1" customHeight="1" x14ac:dyDescent="0.3">
      <c r="B875" s="67"/>
      <c r="C875" s="114" t="s">
        <v>53</v>
      </c>
      <c r="D875" s="168" t="s">
        <v>996</v>
      </c>
      <c r="E875" s="115" t="s">
        <v>521</v>
      </c>
      <c r="F875" s="116"/>
      <c r="G875" s="31">
        <v>842809.18</v>
      </c>
      <c r="H875" s="126">
        <f t="shared" si="99"/>
        <v>0</v>
      </c>
      <c r="I875" s="60"/>
      <c r="J875" s="128">
        <f t="shared" si="100"/>
        <v>0</v>
      </c>
    </row>
    <row r="876" spans="2:10" ht="27" hidden="1" customHeight="1" x14ac:dyDescent="0.3">
      <c r="B876" s="67"/>
      <c r="C876" s="114" t="s">
        <v>56</v>
      </c>
      <c r="D876" s="168" t="s">
        <v>997</v>
      </c>
      <c r="E876" s="115" t="s">
        <v>521</v>
      </c>
      <c r="F876" s="116"/>
      <c r="G876" s="31">
        <v>880005.03</v>
      </c>
      <c r="H876" s="126">
        <f t="shared" si="99"/>
        <v>0</v>
      </c>
      <c r="I876" s="60"/>
      <c r="J876" s="128">
        <f t="shared" si="100"/>
        <v>0</v>
      </c>
    </row>
    <row r="877" spans="2:10" hidden="1" x14ac:dyDescent="0.3">
      <c r="B877" s="67"/>
      <c r="C877" s="114" t="s">
        <v>58</v>
      </c>
      <c r="D877" s="168" t="s">
        <v>998</v>
      </c>
      <c r="E877" s="115" t="s">
        <v>55</v>
      </c>
      <c r="F877" s="116"/>
      <c r="G877" s="31">
        <v>15818.74</v>
      </c>
      <c r="H877" s="126">
        <f t="shared" si="99"/>
        <v>0</v>
      </c>
      <c r="I877" s="60"/>
      <c r="J877" s="128">
        <f t="shared" si="100"/>
        <v>0</v>
      </c>
    </row>
    <row r="878" spans="2:10" hidden="1" x14ac:dyDescent="0.3">
      <c r="B878" s="67"/>
      <c r="C878" s="114" t="s">
        <v>60</v>
      </c>
      <c r="D878" s="168" t="s">
        <v>999</v>
      </c>
      <c r="E878" s="115" t="s">
        <v>29</v>
      </c>
      <c r="F878" s="116"/>
      <c r="G878" s="31">
        <v>1434.15</v>
      </c>
      <c r="H878" s="126">
        <f t="shared" si="99"/>
        <v>0</v>
      </c>
      <c r="I878" s="60"/>
      <c r="J878" s="128">
        <f t="shared" si="100"/>
        <v>0</v>
      </c>
    </row>
    <row r="879" spans="2:10" hidden="1" x14ac:dyDescent="0.3">
      <c r="B879" s="67"/>
      <c r="C879" s="114" t="s">
        <v>62</v>
      </c>
      <c r="D879" s="168" t="s">
        <v>1000</v>
      </c>
      <c r="E879" s="115" t="s">
        <v>29</v>
      </c>
      <c r="F879" s="116"/>
      <c r="G879" s="31">
        <v>1879.99</v>
      </c>
      <c r="H879" s="126">
        <f t="shared" si="99"/>
        <v>0</v>
      </c>
      <c r="I879" s="60"/>
      <c r="J879" s="128">
        <f t="shared" si="100"/>
        <v>0</v>
      </c>
    </row>
    <row r="880" spans="2:10" hidden="1" x14ac:dyDescent="0.3">
      <c r="B880" s="67"/>
      <c r="C880" s="114" t="s">
        <v>64</v>
      </c>
      <c r="D880" s="168" t="s">
        <v>1001</v>
      </c>
      <c r="E880" s="115" t="s">
        <v>29</v>
      </c>
      <c r="F880" s="116"/>
      <c r="G880" s="31">
        <v>2598.9</v>
      </c>
      <c r="H880" s="126">
        <f t="shared" si="99"/>
        <v>0</v>
      </c>
      <c r="I880" s="60"/>
      <c r="J880" s="128">
        <f t="shared" si="100"/>
        <v>0</v>
      </c>
    </row>
    <row r="881" spans="2:10" hidden="1" x14ac:dyDescent="0.3">
      <c r="B881" s="67"/>
      <c r="C881" s="114" t="s">
        <v>66</v>
      </c>
      <c r="D881" s="168" t="s">
        <v>1002</v>
      </c>
      <c r="E881" s="115" t="s">
        <v>29</v>
      </c>
      <c r="F881" s="116"/>
      <c r="G881" s="31">
        <v>3734.39</v>
      </c>
      <c r="H881" s="126">
        <f t="shared" si="99"/>
        <v>0</v>
      </c>
      <c r="I881" s="60"/>
      <c r="J881" s="128">
        <f t="shared" si="100"/>
        <v>0</v>
      </c>
    </row>
    <row r="882" spans="2:10" hidden="1" x14ac:dyDescent="0.3">
      <c r="B882" s="67"/>
      <c r="C882" s="114" t="s">
        <v>68</v>
      </c>
      <c r="D882" s="168" t="s">
        <v>1003</v>
      </c>
      <c r="E882" s="115" t="s">
        <v>29</v>
      </c>
      <c r="F882" s="116"/>
      <c r="G882" s="31">
        <v>4775.8599999999997</v>
      </c>
      <c r="H882" s="126">
        <f t="shared" si="99"/>
        <v>0</v>
      </c>
      <c r="I882" s="60"/>
      <c r="J882" s="128">
        <f t="shared" si="100"/>
        <v>0</v>
      </c>
    </row>
    <row r="883" spans="2:10" hidden="1" x14ac:dyDescent="0.3">
      <c r="B883" s="67"/>
      <c r="C883" s="114" t="s">
        <v>70</v>
      </c>
      <c r="D883" s="168" t="s">
        <v>1004</v>
      </c>
      <c r="E883" s="115" t="s">
        <v>29</v>
      </c>
      <c r="F883" s="116"/>
      <c r="G883" s="31">
        <v>6692.2</v>
      </c>
      <c r="H883" s="126">
        <f t="shared" si="99"/>
        <v>0</v>
      </c>
      <c r="I883" s="60"/>
      <c r="J883" s="128">
        <f t="shared" si="100"/>
        <v>0</v>
      </c>
    </row>
    <row r="884" spans="2:10" hidden="1" x14ac:dyDescent="0.3">
      <c r="B884" s="67"/>
      <c r="C884" s="114" t="s">
        <v>72</v>
      </c>
      <c r="D884" s="168" t="s">
        <v>1005</v>
      </c>
      <c r="E884" s="115" t="s">
        <v>1006</v>
      </c>
      <c r="F884" s="116"/>
      <c r="G884" s="31">
        <v>22522.49</v>
      </c>
      <c r="H884" s="126">
        <f t="shared" si="99"/>
        <v>0</v>
      </c>
      <c r="I884" s="60"/>
      <c r="J884" s="128">
        <f t="shared" si="100"/>
        <v>0</v>
      </c>
    </row>
    <row r="885" spans="2:10" hidden="1" x14ac:dyDescent="0.3">
      <c r="B885" s="67"/>
      <c r="C885" s="114" t="s">
        <v>74</v>
      </c>
      <c r="D885" s="168" t="s">
        <v>1007</v>
      </c>
      <c r="E885" s="115" t="s">
        <v>1006</v>
      </c>
      <c r="F885" s="116"/>
      <c r="G885" s="31">
        <v>43052.58</v>
      </c>
      <c r="H885" s="126">
        <f t="shared" si="99"/>
        <v>0</v>
      </c>
      <c r="I885" s="60"/>
      <c r="J885" s="128">
        <f t="shared" si="100"/>
        <v>0</v>
      </c>
    </row>
    <row r="886" spans="2:10" hidden="1" x14ac:dyDescent="0.3">
      <c r="B886" s="67"/>
      <c r="C886" s="114" t="s">
        <v>76</v>
      </c>
      <c r="D886" s="168" t="s">
        <v>1008</v>
      </c>
      <c r="E886" s="115" t="s">
        <v>1006</v>
      </c>
      <c r="F886" s="116"/>
      <c r="G886" s="31">
        <v>52329.61</v>
      </c>
      <c r="H886" s="126">
        <f t="shared" si="99"/>
        <v>0</v>
      </c>
      <c r="I886" s="60"/>
      <c r="J886" s="128">
        <f t="shared" si="100"/>
        <v>0</v>
      </c>
    </row>
    <row r="887" spans="2:10" hidden="1" x14ac:dyDescent="0.3">
      <c r="B887" s="67"/>
      <c r="C887" s="114" t="s">
        <v>535</v>
      </c>
      <c r="D887" s="168" t="s">
        <v>1009</v>
      </c>
      <c r="E887" s="115" t="s">
        <v>1006</v>
      </c>
      <c r="F887" s="116"/>
      <c r="G887" s="31">
        <v>87216.77</v>
      </c>
      <c r="H887" s="126">
        <f t="shared" si="99"/>
        <v>0</v>
      </c>
      <c r="I887" s="60"/>
      <c r="J887" s="128">
        <f t="shared" si="100"/>
        <v>0</v>
      </c>
    </row>
    <row r="888" spans="2:10" hidden="1" x14ac:dyDescent="0.3">
      <c r="B888" s="67"/>
      <c r="C888" s="114" t="s">
        <v>537</v>
      </c>
      <c r="D888" s="168" t="s">
        <v>1010</v>
      </c>
      <c r="E888" s="115" t="s">
        <v>481</v>
      </c>
      <c r="F888" s="116"/>
      <c r="G888" s="31">
        <v>97243.72</v>
      </c>
      <c r="H888" s="126">
        <f t="shared" si="99"/>
        <v>0</v>
      </c>
      <c r="I888" s="60"/>
      <c r="J888" s="128">
        <f t="shared" si="100"/>
        <v>0</v>
      </c>
    </row>
    <row r="889" spans="2:10" hidden="1" x14ac:dyDescent="0.3">
      <c r="B889" s="67"/>
      <c r="C889" s="114" t="s">
        <v>539</v>
      </c>
      <c r="D889" s="168" t="s">
        <v>1011</v>
      </c>
      <c r="E889" s="115" t="s">
        <v>481</v>
      </c>
      <c r="F889" s="116"/>
      <c r="G889" s="31">
        <v>104908.74</v>
      </c>
      <c r="H889" s="126">
        <f t="shared" si="99"/>
        <v>0</v>
      </c>
      <c r="I889" s="60"/>
      <c r="J889" s="128">
        <f t="shared" si="100"/>
        <v>0</v>
      </c>
    </row>
    <row r="890" spans="2:10" hidden="1" x14ac:dyDescent="0.3">
      <c r="B890" s="67"/>
      <c r="C890" s="114" t="s">
        <v>541</v>
      </c>
      <c r="D890" s="168" t="s">
        <v>1012</v>
      </c>
      <c r="E890" s="115" t="s">
        <v>481</v>
      </c>
      <c r="F890" s="116"/>
      <c r="G890" s="31">
        <v>113256.48</v>
      </c>
      <c r="H890" s="126">
        <f t="shared" si="99"/>
        <v>0</v>
      </c>
      <c r="I890" s="60"/>
      <c r="J890" s="128">
        <f t="shared" si="100"/>
        <v>0</v>
      </c>
    </row>
    <row r="891" spans="2:10" hidden="1" x14ac:dyDescent="0.3">
      <c r="B891" s="67"/>
      <c r="C891" s="114" t="s">
        <v>543</v>
      </c>
      <c r="D891" s="168" t="s">
        <v>1013</v>
      </c>
      <c r="E891" s="115" t="s">
        <v>481</v>
      </c>
      <c r="F891" s="116"/>
      <c r="G891" s="31">
        <v>119297.75</v>
      </c>
      <c r="H891" s="126">
        <f t="shared" si="99"/>
        <v>0</v>
      </c>
      <c r="I891" s="60"/>
      <c r="J891" s="128">
        <f t="shared" si="100"/>
        <v>0</v>
      </c>
    </row>
    <row r="892" spans="2:10" hidden="1" x14ac:dyDescent="0.3">
      <c r="B892" s="67"/>
      <c r="C892" s="114" t="s">
        <v>545</v>
      </c>
      <c r="D892" s="168" t="s">
        <v>1014</v>
      </c>
      <c r="E892" s="115" t="s">
        <v>481</v>
      </c>
      <c r="F892" s="116"/>
      <c r="G892" s="31">
        <v>130708.44</v>
      </c>
      <c r="H892" s="126">
        <f t="shared" si="99"/>
        <v>0</v>
      </c>
      <c r="I892" s="60"/>
      <c r="J892" s="128">
        <f t="shared" si="100"/>
        <v>0</v>
      </c>
    </row>
    <row r="893" spans="2:10" ht="39" hidden="1" customHeight="1" x14ac:dyDescent="0.3">
      <c r="B893" s="67"/>
      <c r="C893" s="114" t="s">
        <v>547</v>
      </c>
      <c r="D893" s="168" t="s">
        <v>1015</v>
      </c>
      <c r="E893" s="115" t="s">
        <v>23</v>
      </c>
      <c r="F893" s="116"/>
      <c r="G893" s="31">
        <v>1845.96</v>
      </c>
      <c r="H893" s="126">
        <f t="shared" si="99"/>
        <v>0</v>
      </c>
      <c r="I893" s="60"/>
      <c r="J893" s="128">
        <f t="shared" si="100"/>
        <v>0</v>
      </c>
    </row>
    <row r="894" spans="2:10" ht="38.25" hidden="1" customHeight="1" x14ac:dyDescent="0.3">
      <c r="B894" s="67"/>
      <c r="C894" s="114" t="s">
        <v>549</v>
      </c>
      <c r="D894" s="168" t="s">
        <v>1016</v>
      </c>
      <c r="E894" s="115" t="s">
        <v>23</v>
      </c>
      <c r="F894" s="116"/>
      <c r="G894" s="31">
        <v>2573.35</v>
      </c>
      <c r="H894" s="126">
        <f t="shared" si="99"/>
        <v>0</v>
      </c>
      <c r="I894" s="60"/>
      <c r="J894" s="128">
        <f t="shared" si="100"/>
        <v>0</v>
      </c>
    </row>
    <row r="895" spans="2:10" hidden="1" x14ac:dyDescent="0.3">
      <c r="B895" s="67"/>
      <c r="C895" s="114" t="s">
        <v>551</v>
      </c>
      <c r="D895" s="168" t="s">
        <v>1017</v>
      </c>
      <c r="E895" s="115" t="s">
        <v>481</v>
      </c>
      <c r="F895" s="116"/>
      <c r="G895" s="31">
        <v>23144.11</v>
      </c>
      <c r="H895" s="126">
        <f t="shared" si="99"/>
        <v>0</v>
      </c>
      <c r="I895" s="60"/>
      <c r="J895" s="128">
        <f t="shared" si="100"/>
        <v>0</v>
      </c>
    </row>
    <row r="896" spans="2:10" hidden="1" x14ac:dyDescent="0.3">
      <c r="B896" s="67"/>
      <c r="C896" s="114" t="s">
        <v>553</v>
      </c>
      <c r="D896" s="168" t="s">
        <v>1018</v>
      </c>
      <c r="E896" s="115" t="s">
        <v>521</v>
      </c>
      <c r="F896" s="116"/>
      <c r="G896" s="31">
        <v>0</v>
      </c>
      <c r="H896" s="126">
        <f t="shared" si="99"/>
        <v>0</v>
      </c>
      <c r="I896" s="60"/>
      <c r="J896" s="128">
        <f t="shared" si="100"/>
        <v>0</v>
      </c>
    </row>
    <row r="897" spans="2:12" hidden="1" x14ac:dyDescent="0.3">
      <c r="B897" s="67"/>
      <c r="C897" s="114" t="s">
        <v>555</v>
      </c>
      <c r="D897" s="168" t="s">
        <v>1019</v>
      </c>
      <c r="E897" s="115" t="s">
        <v>481</v>
      </c>
      <c r="F897" s="116"/>
      <c r="G897" s="31">
        <v>5015.57</v>
      </c>
      <c r="H897" s="126">
        <f t="shared" si="99"/>
        <v>0</v>
      </c>
      <c r="I897" s="60"/>
      <c r="J897" s="128">
        <f t="shared" si="100"/>
        <v>0</v>
      </c>
    </row>
    <row r="898" spans="2:12" hidden="1" x14ac:dyDescent="0.3">
      <c r="B898" s="67"/>
      <c r="C898" s="114" t="s">
        <v>557</v>
      </c>
      <c r="D898" s="168" t="s">
        <v>1020</v>
      </c>
      <c r="E898" s="115" t="s">
        <v>481</v>
      </c>
      <c r="F898" s="116"/>
      <c r="G898" s="31">
        <v>7459.46</v>
      </c>
      <c r="H898" s="126">
        <f t="shared" si="99"/>
        <v>0</v>
      </c>
      <c r="I898" s="60"/>
      <c r="J898" s="128">
        <f t="shared" si="100"/>
        <v>0</v>
      </c>
    </row>
    <row r="899" spans="2:12" hidden="1" x14ac:dyDescent="0.3">
      <c r="B899" s="67"/>
      <c r="C899" s="114"/>
      <c r="D899" s="168"/>
      <c r="E899" s="162"/>
      <c r="F899" s="116"/>
      <c r="G899" s="31"/>
      <c r="H899" s="126"/>
      <c r="I899" s="60"/>
      <c r="J899" s="128"/>
    </row>
    <row r="900" spans="2:12" hidden="1" x14ac:dyDescent="0.3">
      <c r="B900" s="67"/>
      <c r="C900" s="114"/>
      <c r="D900" s="168"/>
      <c r="E900" s="162"/>
      <c r="F900" s="116"/>
      <c r="G900" s="31"/>
      <c r="H900" s="126"/>
      <c r="I900" s="60"/>
      <c r="J900" s="128"/>
    </row>
    <row r="901" spans="2:12" ht="15" hidden="1" thickBot="1" x14ac:dyDescent="0.35">
      <c r="B901" s="446"/>
      <c r="C901" s="446"/>
      <c r="D901" s="446"/>
      <c r="E901" s="446"/>
      <c r="F901" s="446"/>
      <c r="G901" s="446"/>
      <c r="H901" s="446"/>
      <c r="I901" s="446"/>
      <c r="J901" s="446"/>
    </row>
    <row r="902" spans="2:12" ht="16.2" hidden="1" thickBot="1" x14ac:dyDescent="0.35">
      <c r="B902" s="192" t="s">
        <v>62</v>
      </c>
      <c r="C902" s="193"/>
      <c r="D902" s="463" t="s">
        <v>1021</v>
      </c>
      <c r="E902" s="464"/>
      <c r="F902" s="464"/>
      <c r="G902" s="464"/>
      <c r="H902" s="465"/>
      <c r="I902" s="194">
        <f>SUM(H904:H931)</f>
        <v>0</v>
      </c>
      <c r="J902" s="15">
        <f>I902/$I$1025</f>
        <v>0</v>
      </c>
      <c r="K902" s="36" t="s">
        <v>20</v>
      </c>
    </row>
    <row r="903" spans="2:12" ht="15.6" hidden="1" x14ac:dyDescent="0.3">
      <c r="B903" s="67" t="s">
        <v>1022</v>
      </c>
      <c r="C903" s="195"/>
      <c r="D903" s="466" t="s">
        <v>1023</v>
      </c>
      <c r="E903" s="467"/>
      <c r="F903" s="467"/>
      <c r="G903" s="468"/>
      <c r="H903" s="196"/>
      <c r="I903" s="197"/>
      <c r="J903" s="198"/>
      <c r="K903" s="444" t="s">
        <v>1024</v>
      </c>
      <c r="L903" s="445"/>
    </row>
    <row r="904" spans="2:12" hidden="1" x14ac:dyDescent="0.3">
      <c r="B904" s="56"/>
      <c r="C904" s="134" t="s">
        <v>18</v>
      </c>
      <c r="D904" s="199" t="s">
        <v>1025</v>
      </c>
      <c r="E904" s="136" t="s">
        <v>474</v>
      </c>
      <c r="F904" s="47"/>
      <c r="G904" s="31">
        <v>85585.37</v>
      </c>
      <c r="H904" s="200">
        <f>+F904*G904</f>
        <v>0</v>
      </c>
      <c r="I904" s="60"/>
      <c r="J904" s="201" t="e">
        <v>#DIV/0!</v>
      </c>
    </row>
    <row r="905" spans="2:12" hidden="1" x14ac:dyDescent="0.3">
      <c r="B905" s="56"/>
      <c r="C905" s="134" t="s">
        <v>32</v>
      </c>
      <c r="D905" s="199" t="s">
        <v>1026</v>
      </c>
      <c r="E905" s="136" t="s">
        <v>474</v>
      </c>
      <c r="F905" s="47"/>
      <c r="G905" s="31">
        <v>39179.24</v>
      </c>
      <c r="H905" s="200">
        <f t="shared" ref="H905:H916" si="101">+F905*G905</f>
        <v>0</v>
      </c>
      <c r="I905" s="60"/>
      <c r="J905" s="201" t="e">
        <v>#DIV/0!</v>
      </c>
    </row>
    <row r="906" spans="2:12" hidden="1" x14ac:dyDescent="0.3">
      <c r="B906" s="56"/>
      <c r="C906" s="134" t="s">
        <v>34</v>
      </c>
      <c r="D906" s="199" t="s">
        <v>1027</v>
      </c>
      <c r="E906" s="136" t="s">
        <v>474</v>
      </c>
      <c r="F906" s="47"/>
      <c r="G906" s="31">
        <v>1208.74</v>
      </c>
      <c r="H906" s="200">
        <f t="shared" si="101"/>
        <v>0</v>
      </c>
      <c r="I906" s="60"/>
      <c r="J906" s="201" t="e">
        <v>#DIV/0!</v>
      </c>
    </row>
    <row r="907" spans="2:12" hidden="1" x14ac:dyDescent="0.3">
      <c r="B907" s="56"/>
      <c r="C907" s="134" t="s">
        <v>36</v>
      </c>
      <c r="D907" s="199" t="s">
        <v>1028</v>
      </c>
      <c r="E907" s="136" t="s">
        <v>474</v>
      </c>
      <c r="F907" s="47"/>
      <c r="G907" s="31">
        <v>1208.74</v>
      </c>
      <c r="H907" s="200">
        <f t="shared" si="101"/>
        <v>0</v>
      </c>
      <c r="I907" s="60"/>
      <c r="J907" s="201" t="e">
        <v>#DIV/0!</v>
      </c>
    </row>
    <row r="908" spans="2:12" hidden="1" x14ac:dyDescent="0.3">
      <c r="B908" s="56"/>
      <c r="C908" s="134" t="s">
        <v>39</v>
      </c>
      <c r="D908" s="199" t="s">
        <v>1029</v>
      </c>
      <c r="E908" s="136" t="s">
        <v>474</v>
      </c>
      <c r="F908" s="47"/>
      <c r="G908" s="31">
        <v>1536557.21</v>
      </c>
      <c r="H908" s="200">
        <f t="shared" si="101"/>
        <v>0</v>
      </c>
      <c r="I908" s="60"/>
      <c r="J908" s="201" t="e">
        <v>#DIV/0!</v>
      </c>
    </row>
    <row r="909" spans="2:12" hidden="1" x14ac:dyDescent="0.3">
      <c r="B909" s="56"/>
      <c r="C909" s="134" t="s">
        <v>41</v>
      </c>
      <c r="D909" s="199" t="s">
        <v>1030</v>
      </c>
      <c r="E909" s="136" t="s">
        <v>521</v>
      </c>
      <c r="F909" s="47"/>
      <c r="G909" s="31">
        <v>0</v>
      </c>
      <c r="H909" s="200">
        <f t="shared" si="101"/>
        <v>0</v>
      </c>
      <c r="I909" s="60"/>
      <c r="J909" s="201" t="e">
        <v>#DIV/0!</v>
      </c>
    </row>
    <row r="910" spans="2:12" hidden="1" x14ac:dyDescent="0.3">
      <c r="B910" s="56"/>
      <c r="C910" s="134" t="s">
        <v>43</v>
      </c>
      <c r="D910" s="199" t="s">
        <v>1031</v>
      </c>
      <c r="E910" s="136" t="s">
        <v>474</v>
      </c>
      <c r="F910" s="47"/>
      <c r="G910" s="31">
        <v>28572.35</v>
      </c>
      <c r="H910" s="200">
        <f t="shared" si="101"/>
        <v>0</v>
      </c>
      <c r="I910" s="60"/>
      <c r="J910" s="201" t="e">
        <v>#DIV/0!</v>
      </c>
    </row>
    <row r="911" spans="2:12" hidden="1" x14ac:dyDescent="0.3">
      <c r="B911" s="56"/>
      <c r="C911" s="134" t="s">
        <v>45</v>
      </c>
      <c r="D911" s="199" t="s">
        <v>1032</v>
      </c>
      <c r="E911" s="136" t="s">
        <v>474</v>
      </c>
      <c r="F911" s="47"/>
      <c r="G911" s="31">
        <v>44647.91</v>
      </c>
      <c r="H911" s="200">
        <f t="shared" si="101"/>
        <v>0</v>
      </c>
      <c r="I911" s="60"/>
      <c r="J911" s="201" t="e">
        <v>#DIV/0!</v>
      </c>
    </row>
    <row r="912" spans="2:12" hidden="1" x14ac:dyDescent="0.3">
      <c r="B912" s="56"/>
      <c r="C912" s="134" t="s">
        <v>47</v>
      </c>
      <c r="D912" s="199" t="s">
        <v>1033</v>
      </c>
      <c r="E912" s="136" t="s">
        <v>474</v>
      </c>
      <c r="F912" s="47"/>
      <c r="G912" s="31">
        <v>9576.56</v>
      </c>
      <c r="H912" s="200">
        <f t="shared" si="101"/>
        <v>0</v>
      </c>
      <c r="I912" s="60"/>
      <c r="J912" s="201" t="e">
        <v>#DIV/0!</v>
      </c>
    </row>
    <row r="913" spans="2:12" hidden="1" x14ac:dyDescent="0.3">
      <c r="B913" s="56"/>
      <c r="C913" s="134" t="s">
        <v>49</v>
      </c>
      <c r="D913" s="199" t="s">
        <v>1034</v>
      </c>
      <c r="E913" s="136" t="s">
        <v>474</v>
      </c>
      <c r="F913" s="47"/>
      <c r="G913" s="31">
        <v>42265.43</v>
      </c>
      <c r="H913" s="200">
        <f t="shared" si="101"/>
        <v>0</v>
      </c>
      <c r="I913" s="60"/>
      <c r="J913" s="201" t="e">
        <v>#DIV/0!</v>
      </c>
    </row>
    <row r="914" spans="2:12" hidden="1" x14ac:dyDescent="0.3">
      <c r="B914" s="56"/>
      <c r="C914" s="134" t="s">
        <v>51</v>
      </c>
      <c r="D914" s="199" t="s">
        <v>1035</v>
      </c>
      <c r="E914" s="136" t="s">
        <v>474</v>
      </c>
      <c r="F914" s="47"/>
      <c r="G914" s="31">
        <v>32784.32</v>
      </c>
      <c r="H914" s="200">
        <f t="shared" si="101"/>
        <v>0</v>
      </c>
      <c r="I914" s="60"/>
      <c r="J914" s="201" t="e">
        <v>#DIV/0!</v>
      </c>
    </row>
    <row r="915" spans="2:12" hidden="1" x14ac:dyDescent="0.3">
      <c r="B915" s="56"/>
      <c r="C915" s="134" t="s">
        <v>53</v>
      </c>
      <c r="D915" s="199" t="s">
        <v>1036</v>
      </c>
      <c r="E915" s="136" t="s">
        <v>474</v>
      </c>
      <c r="F915" s="47"/>
      <c r="G915" s="31">
        <v>48264.54</v>
      </c>
      <c r="H915" s="200">
        <f t="shared" si="101"/>
        <v>0</v>
      </c>
      <c r="I915" s="60"/>
      <c r="J915" s="201" t="e">
        <v>#DIV/0!</v>
      </c>
    </row>
    <row r="916" spans="2:12" hidden="1" x14ac:dyDescent="0.3">
      <c r="B916" s="56"/>
      <c r="C916" s="134" t="s">
        <v>56</v>
      </c>
      <c r="D916" s="199" t="s">
        <v>1037</v>
      </c>
      <c r="E916" s="136" t="s">
        <v>474</v>
      </c>
      <c r="F916" s="47"/>
      <c r="G916" s="31">
        <v>8727</v>
      </c>
      <c r="H916" s="200">
        <f t="shared" si="101"/>
        <v>0</v>
      </c>
      <c r="I916" s="60"/>
      <c r="J916" s="201" t="e">
        <v>#DIV/0!</v>
      </c>
    </row>
    <row r="917" spans="2:12" hidden="1" x14ac:dyDescent="0.3">
      <c r="B917" s="56"/>
      <c r="C917" s="134"/>
      <c r="D917" s="202"/>
      <c r="E917" s="140"/>
      <c r="F917" s="47"/>
      <c r="G917" s="137"/>
      <c r="H917" s="203"/>
      <c r="I917" s="60"/>
      <c r="J917" s="201"/>
    </row>
    <row r="918" spans="2:12" ht="15.6" hidden="1" x14ac:dyDescent="0.3">
      <c r="B918" s="67" t="s">
        <v>1038</v>
      </c>
      <c r="C918" s="204"/>
      <c r="D918" s="461" t="s">
        <v>1039</v>
      </c>
      <c r="E918" s="458"/>
      <c r="F918" s="458"/>
      <c r="G918" s="462"/>
      <c r="H918" s="205"/>
      <c r="I918" s="206"/>
      <c r="J918" s="207"/>
      <c r="K918" s="456" t="s">
        <v>1040</v>
      </c>
      <c r="L918" s="445"/>
    </row>
    <row r="919" spans="2:12" hidden="1" x14ac:dyDescent="0.3">
      <c r="B919" s="56"/>
      <c r="C919" s="134" t="s">
        <v>18</v>
      </c>
      <c r="D919" s="135" t="s">
        <v>1041</v>
      </c>
      <c r="E919" s="136" t="s">
        <v>481</v>
      </c>
      <c r="F919" s="47"/>
      <c r="G919" s="31">
        <v>413394.01</v>
      </c>
      <c r="H919" s="208">
        <f t="shared" ref="H919:H928" si="102">+F919*G919</f>
        <v>0</v>
      </c>
      <c r="I919" s="60"/>
      <c r="J919" s="201" t="e">
        <v>#DIV/0!</v>
      </c>
    </row>
    <row r="920" spans="2:12" hidden="1" x14ac:dyDescent="0.3">
      <c r="B920" s="56"/>
      <c r="C920" s="134" t="s">
        <v>32</v>
      </c>
      <c r="D920" s="135" t="s">
        <v>1042</v>
      </c>
      <c r="E920" s="136" t="s">
        <v>481</v>
      </c>
      <c r="F920" s="47"/>
      <c r="G920" s="31">
        <v>33908.61</v>
      </c>
      <c r="H920" s="200">
        <f t="shared" si="102"/>
        <v>0</v>
      </c>
      <c r="I920" s="60"/>
      <c r="J920" s="201" t="e">
        <v>#DIV/0!</v>
      </c>
    </row>
    <row r="921" spans="2:12" hidden="1" x14ac:dyDescent="0.3">
      <c r="B921" s="56"/>
      <c r="C921" s="134" t="s">
        <v>34</v>
      </c>
      <c r="D921" s="135" t="s">
        <v>1043</v>
      </c>
      <c r="E921" s="136" t="s">
        <v>481</v>
      </c>
      <c r="F921" s="47"/>
      <c r="G921" s="31">
        <v>36055.199999999997</v>
      </c>
      <c r="H921" s="200">
        <f t="shared" si="102"/>
        <v>0</v>
      </c>
      <c r="I921" s="60"/>
      <c r="J921" s="201" t="e">
        <v>#DIV/0!</v>
      </c>
    </row>
    <row r="922" spans="2:12" hidden="1" x14ac:dyDescent="0.3">
      <c r="B922" s="56"/>
      <c r="C922" s="134" t="s">
        <v>36</v>
      </c>
      <c r="D922" s="135" t="s">
        <v>1044</v>
      </c>
      <c r="E922" s="136" t="s">
        <v>481</v>
      </c>
      <c r="F922" s="47"/>
      <c r="G922" s="31">
        <v>31221</v>
      </c>
      <c r="H922" s="200">
        <f t="shared" si="102"/>
        <v>0</v>
      </c>
      <c r="I922" s="60"/>
      <c r="J922" s="201" t="e">
        <v>#DIV/0!</v>
      </c>
    </row>
    <row r="923" spans="2:12" ht="13.5" hidden="1" customHeight="1" x14ac:dyDescent="0.3">
      <c r="B923" s="56"/>
      <c r="C923" s="134" t="s">
        <v>39</v>
      </c>
      <c r="D923" s="202" t="s">
        <v>1045</v>
      </c>
      <c r="E923" s="136" t="s">
        <v>481</v>
      </c>
      <c r="F923" s="47"/>
      <c r="G923" s="31">
        <v>29019.37</v>
      </c>
      <c r="H923" s="200">
        <f t="shared" si="102"/>
        <v>0</v>
      </c>
      <c r="I923" s="60"/>
      <c r="J923" s="201" t="e">
        <v>#DIV/0!</v>
      </c>
    </row>
    <row r="924" spans="2:12" ht="66" hidden="1" customHeight="1" x14ac:dyDescent="0.3">
      <c r="B924" s="56"/>
      <c r="C924" s="134" t="s">
        <v>41</v>
      </c>
      <c r="D924" s="135" t="s">
        <v>1046</v>
      </c>
      <c r="E924" s="136" t="s">
        <v>481</v>
      </c>
      <c r="F924" s="47"/>
      <c r="G924" s="31">
        <v>68781.42</v>
      </c>
      <c r="H924" s="200">
        <f t="shared" si="102"/>
        <v>0</v>
      </c>
      <c r="I924" s="60"/>
      <c r="J924" s="201" t="e">
        <v>#DIV/0!</v>
      </c>
    </row>
    <row r="925" spans="2:12" hidden="1" x14ac:dyDescent="0.3">
      <c r="B925" s="56"/>
      <c r="C925" s="134" t="s">
        <v>43</v>
      </c>
      <c r="D925" s="135" t="s">
        <v>1047</v>
      </c>
      <c r="E925" s="136" t="s">
        <v>481</v>
      </c>
      <c r="F925" s="47"/>
      <c r="G925" s="31">
        <v>29092.92</v>
      </c>
      <c r="H925" s="200">
        <f t="shared" si="102"/>
        <v>0</v>
      </c>
      <c r="I925" s="60"/>
      <c r="J925" s="201" t="e">
        <v>#DIV/0!</v>
      </c>
    </row>
    <row r="926" spans="2:12" hidden="1" x14ac:dyDescent="0.3">
      <c r="B926" s="56"/>
      <c r="C926" s="134" t="s">
        <v>45</v>
      </c>
      <c r="D926" s="135" t="s">
        <v>1048</v>
      </c>
      <c r="E926" s="136" t="s">
        <v>481</v>
      </c>
      <c r="F926" s="47"/>
      <c r="G926" s="31">
        <v>26399.72</v>
      </c>
      <c r="H926" s="200">
        <f t="shared" si="102"/>
        <v>0</v>
      </c>
      <c r="I926" s="60"/>
      <c r="J926" s="201" t="e">
        <v>#DIV/0!</v>
      </c>
    </row>
    <row r="927" spans="2:12" hidden="1" x14ac:dyDescent="0.3">
      <c r="B927" s="56"/>
      <c r="C927" s="134" t="s">
        <v>47</v>
      </c>
      <c r="D927" s="135" t="s">
        <v>1049</v>
      </c>
      <c r="E927" s="136" t="s">
        <v>481</v>
      </c>
      <c r="F927" s="47"/>
      <c r="G927" s="31">
        <v>29318.98</v>
      </c>
      <c r="H927" s="200">
        <f t="shared" si="102"/>
        <v>0</v>
      </c>
      <c r="I927" s="60"/>
      <c r="J927" s="201" t="e">
        <v>#DIV/0!</v>
      </c>
    </row>
    <row r="928" spans="2:12" hidden="1" x14ac:dyDescent="0.3">
      <c r="B928" s="56"/>
      <c r="C928" s="134" t="s">
        <v>49</v>
      </c>
      <c r="D928" s="135" t="s">
        <v>1050</v>
      </c>
      <c r="E928" s="136" t="s">
        <v>481</v>
      </c>
      <c r="F928" s="47"/>
      <c r="G928" s="31">
        <v>26530.25</v>
      </c>
      <c r="H928" s="200">
        <f t="shared" si="102"/>
        <v>0</v>
      </c>
      <c r="I928" s="60"/>
      <c r="J928" s="201" t="e">
        <v>#DIV/0!</v>
      </c>
    </row>
    <row r="929" spans="2:12" hidden="1" x14ac:dyDescent="0.3">
      <c r="B929" s="56"/>
      <c r="C929" s="134"/>
      <c r="D929" s="135"/>
      <c r="E929" s="140"/>
      <c r="F929" s="47"/>
      <c r="G929" s="137"/>
      <c r="H929" s="200"/>
      <c r="I929" s="60"/>
      <c r="J929" s="201"/>
    </row>
    <row r="930" spans="2:12" ht="15.6" hidden="1" x14ac:dyDescent="0.3">
      <c r="B930" s="67" t="s">
        <v>1051</v>
      </c>
      <c r="C930" s="204"/>
      <c r="D930" s="461" t="s">
        <v>1052</v>
      </c>
      <c r="E930" s="459"/>
      <c r="F930" s="459"/>
      <c r="G930" s="459"/>
      <c r="H930" s="209"/>
      <c r="I930" s="206"/>
      <c r="J930" s="210"/>
    </row>
    <row r="931" spans="2:12" hidden="1" x14ac:dyDescent="0.3">
      <c r="B931" s="56"/>
      <c r="C931" s="134" t="s">
        <v>18</v>
      </c>
      <c r="D931" s="135" t="s">
        <v>1053</v>
      </c>
      <c r="E931" s="136" t="s">
        <v>474</v>
      </c>
      <c r="F931" s="47"/>
      <c r="G931" s="31">
        <v>114943.15</v>
      </c>
      <c r="H931" s="208">
        <f>+F931*G931</f>
        <v>0</v>
      </c>
      <c r="I931" s="127"/>
      <c r="J931" s="201" t="e">
        <v>#DIV/0!</v>
      </c>
    </row>
    <row r="932" spans="2:12" ht="15" hidden="1" thickBot="1" x14ac:dyDescent="0.35">
      <c r="B932" s="189"/>
      <c r="C932" s="189"/>
      <c r="D932" s="189"/>
      <c r="E932" s="189"/>
      <c r="F932" s="189"/>
      <c r="G932" s="189"/>
      <c r="H932" s="189"/>
      <c r="I932" s="189"/>
      <c r="J932" s="189"/>
    </row>
    <row r="933" spans="2:12" ht="16.2" hidden="1" thickBot="1" x14ac:dyDescent="0.35">
      <c r="B933" s="12" t="s">
        <v>64</v>
      </c>
      <c r="C933" s="13"/>
      <c r="D933" s="447" t="s">
        <v>1054</v>
      </c>
      <c r="E933" s="448"/>
      <c r="F933" s="448"/>
      <c r="G933" s="448"/>
      <c r="H933" s="449"/>
      <c r="I933" s="14">
        <f>SUM(H934:H944)</f>
        <v>0</v>
      </c>
      <c r="J933" s="15">
        <f>I933/$I$1025</f>
        <v>0</v>
      </c>
      <c r="K933" s="36" t="s">
        <v>20</v>
      </c>
    </row>
    <row r="934" spans="2:12" hidden="1" x14ac:dyDescent="0.3">
      <c r="B934" s="119"/>
      <c r="C934" s="211">
        <v>1</v>
      </c>
      <c r="D934" s="18" t="s">
        <v>1055</v>
      </c>
      <c r="E934" s="19" t="s">
        <v>23</v>
      </c>
      <c r="F934" s="40"/>
      <c r="G934" s="31">
        <v>18867.650000000001</v>
      </c>
      <c r="H934" s="41">
        <f>F934*G934</f>
        <v>0</v>
      </c>
      <c r="I934" s="42"/>
      <c r="J934" s="43">
        <f t="shared" ref="J934:J942" si="103">H934/$I$1025</f>
        <v>0</v>
      </c>
      <c r="K934" s="444" t="s">
        <v>1056</v>
      </c>
      <c r="L934" s="445"/>
    </row>
    <row r="935" spans="2:12" hidden="1" x14ac:dyDescent="0.3">
      <c r="B935" s="121"/>
      <c r="C935" s="212">
        <v>2</v>
      </c>
      <c r="D935" s="122" t="s">
        <v>1057</v>
      </c>
      <c r="E935" s="88" t="s">
        <v>23</v>
      </c>
      <c r="F935" s="47"/>
      <c r="G935" s="31">
        <v>36768.01</v>
      </c>
      <c r="H935" s="59">
        <f t="shared" ref="H935:H942" si="104">F935*G935</f>
        <v>0</v>
      </c>
      <c r="I935" s="60"/>
      <c r="J935" s="50">
        <f t="shared" si="103"/>
        <v>0</v>
      </c>
    </row>
    <row r="936" spans="2:12" hidden="1" x14ac:dyDescent="0.3">
      <c r="B936" s="121"/>
      <c r="C936" s="212">
        <v>3</v>
      </c>
      <c r="D936" s="122" t="s">
        <v>1058</v>
      </c>
      <c r="E936" s="88" t="s">
        <v>23</v>
      </c>
      <c r="F936" s="47"/>
      <c r="G936" s="31">
        <v>9680.48</v>
      </c>
      <c r="H936" s="59">
        <f t="shared" si="104"/>
        <v>0</v>
      </c>
      <c r="I936" s="60"/>
      <c r="J936" s="50">
        <f t="shared" si="103"/>
        <v>0</v>
      </c>
    </row>
    <row r="937" spans="2:12" hidden="1" x14ac:dyDescent="0.3">
      <c r="B937" s="121"/>
      <c r="C937" s="212">
        <v>4</v>
      </c>
      <c r="D937" s="122" t="s">
        <v>1059</v>
      </c>
      <c r="E937" s="88" t="s">
        <v>23</v>
      </c>
      <c r="F937" s="47"/>
      <c r="G937" s="31">
        <v>13863.12</v>
      </c>
      <c r="H937" s="59">
        <f t="shared" si="104"/>
        <v>0</v>
      </c>
      <c r="I937" s="60"/>
      <c r="J937" s="50">
        <f t="shared" si="103"/>
        <v>0</v>
      </c>
    </row>
    <row r="938" spans="2:12" hidden="1" x14ac:dyDescent="0.3">
      <c r="B938" s="121"/>
      <c r="C938" s="212">
        <v>5</v>
      </c>
      <c r="D938" s="122" t="s">
        <v>1060</v>
      </c>
      <c r="E938" s="88" t="s">
        <v>23</v>
      </c>
      <c r="F938" s="47"/>
      <c r="G938" s="31">
        <v>8927.6200000000008</v>
      </c>
      <c r="H938" s="59">
        <f t="shared" si="104"/>
        <v>0</v>
      </c>
      <c r="I938" s="60"/>
      <c r="J938" s="50">
        <f t="shared" si="103"/>
        <v>0</v>
      </c>
    </row>
    <row r="939" spans="2:12" hidden="1" x14ac:dyDescent="0.3">
      <c r="B939" s="121"/>
      <c r="C939" s="212">
        <v>6</v>
      </c>
      <c r="D939" s="122" t="s">
        <v>1061</v>
      </c>
      <c r="E939" s="88" t="s">
        <v>23</v>
      </c>
      <c r="F939" s="47"/>
      <c r="G939" s="31">
        <v>3058.95</v>
      </c>
      <c r="H939" s="59">
        <f t="shared" si="104"/>
        <v>0</v>
      </c>
      <c r="I939" s="60"/>
      <c r="J939" s="50">
        <f t="shared" si="103"/>
        <v>0</v>
      </c>
    </row>
    <row r="940" spans="2:12" hidden="1" x14ac:dyDescent="0.3">
      <c r="B940" s="121"/>
      <c r="C940" s="212">
        <v>7</v>
      </c>
      <c r="D940" s="122" t="s">
        <v>1062</v>
      </c>
      <c r="E940" s="88" t="s">
        <v>23</v>
      </c>
      <c r="F940" s="47"/>
      <c r="G940" s="31">
        <v>2364.96</v>
      </c>
      <c r="H940" s="59">
        <f t="shared" si="104"/>
        <v>0</v>
      </c>
      <c r="I940" s="60"/>
      <c r="J940" s="50">
        <f t="shared" si="103"/>
        <v>0</v>
      </c>
    </row>
    <row r="941" spans="2:12" hidden="1" x14ac:dyDescent="0.3">
      <c r="B941" s="121"/>
      <c r="C941" s="212">
        <v>8</v>
      </c>
      <c r="D941" s="122" t="s">
        <v>1063</v>
      </c>
      <c r="E941" s="88" t="s">
        <v>23</v>
      </c>
      <c r="F941" s="47"/>
      <c r="G941" s="31">
        <v>2430.46</v>
      </c>
      <c r="H941" s="59">
        <f t="shared" si="104"/>
        <v>0</v>
      </c>
      <c r="I941" s="60"/>
      <c r="J941" s="50">
        <f t="shared" si="103"/>
        <v>0</v>
      </c>
    </row>
    <row r="942" spans="2:12" hidden="1" x14ac:dyDescent="0.3">
      <c r="B942" s="121"/>
      <c r="C942" s="212">
        <v>9</v>
      </c>
      <c r="D942" s="122" t="s">
        <v>1064</v>
      </c>
      <c r="E942" s="88" t="s">
        <v>23</v>
      </c>
      <c r="F942" s="47"/>
      <c r="G942" s="31">
        <v>2495.9499999999998</v>
      </c>
      <c r="H942" s="59">
        <f t="shared" si="104"/>
        <v>0</v>
      </c>
      <c r="I942" s="60"/>
      <c r="J942" s="50">
        <f t="shared" si="103"/>
        <v>0</v>
      </c>
    </row>
    <row r="943" spans="2:12" hidden="1" x14ac:dyDescent="0.3">
      <c r="B943" s="121"/>
      <c r="C943" s="212"/>
      <c r="D943" s="122"/>
      <c r="E943" s="129"/>
      <c r="F943" s="125"/>
      <c r="G943" s="31"/>
      <c r="H943" s="59"/>
      <c r="I943" s="60"/>
      <c r="J943" s="50"/>
    </row>
    <row r="944" spans="2:12" hidden="1" x14ac:dyDescent="0.3">
      <c r="B944" s="121"/>
      <c r="C944" s="212"/>
      <c r="D944" s="122"/>
      <c r="E944" s="129"/>
      <c r="F944" s="125"/>
      <c r="G944" s="130"/>
      <c r="H944" s="59"/>
      <c r="I944" s="60"/>
      <c r="J944" s="50"/>
    </row>
    <row r="945" spans="2:12" ht="15" hidden="1" thickBot="1" x14ac:dyDescent="0.35">
      <c r="B945" s="189"/>
      <c r="C945" s="189"/>
      <c r="D945" s="189"/>
      <c r="E945" s="189"/>
      <c r="F945" s="189"/>
      <c r="G945" s="189"/>
      <c r="H945" s="189"/>
      <c r="I945" s="189"/>
      <c r="J945" s="189"/>
    </row>
    <row r="946" spans="2:12" ht="16.2" hidden="1" thickBot="1" x14ac:dyDescent="0.35">
      <c r="B946" s="12" t="s">
        <v>66</v>
      </c>
      <c r="C946" s="13"/>
      <c r="D946" s="447" t="s">
        <v>1065</v>
      </c>
      <c r="E946" s="448"/>
      <c r="F946" s="448"/>
      <c r="G946" s="448"/>
      <c r="H946" s="449"/>
      <c r="I946" s="14">
        <f>SUM(H947:H968)</f>
        <v>0</v>
      </c>
      <c r="J946" s="15">
        <f>I946/$I$1025</f>
        <v>0</v>
      </c>
      <c r="K946" s="36" t="s">
        <v>20</v>
      </c>
    </row>
    <row r="947" spans="2:12" hidden="1" x14ac:dyDescent="0.3">
      <c r="B947" s="119"/>
      <c r="C947" s="211">
        <v>1</v>
      </c>
      <c r="D947" s="213" t="s">
        <v>1066</v>
      </c>
      <c r="E947" s="19" t="s">
        <v>23</v>
      </c>
      <c r="F947" s="40"/>
      <c r="G947" s="31">
        <v>1290.18</v>
      </c>
      <c r="H947" s="214">
        <f t="shared" ref="H947:H966" si="105">F947*G947</f>
        <v>0</v>
      </c>
      <c r="I947" s="215"/>
      <c r="J947" s="216">
        <f t="shared" ref="J947:J966" si="106">H947/$I$1025</f>
        <v>0</v>
      </c>
      <c r="K947" s="444" t="s">
        <v>1067</v>
      </c>
      <c r="L947" s="445"/>
    </row>
    <row r="948" spans="2:12" hidden="1" x14ac:dyDescent="0.3">
      <c r="B948" s="121"/>
      <c r="C948" s="217">
        <v>2</v>
      </c>
      <c r="D948" s="60" t="s">
        <v>1068</v>
      </c>
      <c r="E948" s="29" t="s">
        <v>23</v>
      </c>
      <c r="F948" s="47"/>
      <c r="G948" s="31">
        <v>1442.14</v>
      </c>
      <c r="H948" s="59">
        <f t="shared" si="105"/>
        <v>0</v>
      </c>
      <c r="I948" s="60"/>
      <c r="J948" s="50">
        <f t="shared" si="106"/>
        <v>0</v>
      </c>
    </row>
    <row r="949" spans="2:12" hidden="1" x14ac:dyDescent="0.3">
      <c r="B949" s="121"/>
      <c r="C949" s="217">
        <v>3</v>
      </c>
      <c r="D949" s="60" t="s">
        <v>1069</v>
      </c>
      <c r="E949" s="29" t="s">
        <v>23</v>
      </c>
      <c r="F949" s="47"/>
      <c r="G949" s="31">
        <v>1452.03</v>
      </c>
      <c r="H949" s="59">
        <f t="shared" si="105"/>
        <v>0</v>
      </c>
      <c r="I949" s="60"/>
      <c r="J949" s="50">
        <f t="shared" si="106"/>
        <v>0</v>
      </c>
    </row>
    <row r="950" spans="2:12" hidden="1" x14ac:dyDescent="0.3">
      <c r="B950" s="121"/>
      <c r="C950" s="217">
        <v>4</v>
      </c>
      <c r="D950" s="60" t="s">
        <v>1070</v>
      </c>
      <c r="E950" s="29" t="s">
        <v>23</v>
      </c>
      <c r="F950" s="47"/>
      <c r="G950" s="31">
        <v>1127.69</v>
      </c>
      <c r="H950" s="59">
        <f t="shared" si="105"/>
        <v>0</v>
      </c>
      <c r="I950" s="60"/>
      <c r="J950" s="50">
        <f t="shared" si="106"/>
        <v>0</v>
      </c>
    </row>
    <row r="951" spans="2:12" hidden="1" x14ac:dyDescent="0.3">
      <c r="B951" s="121"/>
      <c r="C951" s="217">
        <v>5</v>
      </c>
      <c r="D951" s="60" t="s">
        <v>1071</v>
      </c>
      <c r="E951" s="29" t="s">
        <v>23</v>
      </c>
      <c r="F951" s="47"/>
      <c r="G951" s="31">
        <v>1904.53</v>
      </c>
      <c r="H951" s="59">
        <f t="shared" si="105"/>
        <v>0</v>
      </c>
      <c r="I951" s="60"/>
      <c r="J951" s="50">
        <f t="shared" si="106"/>
        <v>0</v>
      </c>
    </row>
    <row r="952" spans="2:12" hidden="1" x14ac:dyDescent="0.3">
      <c r="B952" s="121"/>
      <c r="C952" s="217">
        <v>6</v>
      </c>
      <c r="D952" s="60" t="s">
        <v>1072</v>
      </c>
      <c r="E952" s="29" t="s">
        <v>23</v>
      </c>
      <c r="F952" s="47"/>
      <c r="G952" s="31">
        <v>2311.0300000000002</v>
      </c>
      <c r="H952" s="59">
        <f t="shared" si="105"/>
        <v>0</v>
      </c>
      <c r="I952" s="60"/>
      <c r="J952" s="50">
        <f t="shared" si="106"/>
        <v>0</v>
      </c>
    </row>
    <row r="953" spans="2:12" ht="27" hidden="1" x14ac:dyDescent="0.3">
      <c r="B953" s="121"/>
      <c r="C953" s="217">
        <v>7</v>
      </c>
      <c r="D953" s="218" t="s">
        <v>1073</v>
      </c>
      <c r="E953" s="29" t="s">
        <v>23</v>
      </c>
      <c r="F953" s="47"/>
      <c r="G953" s="31">
        <v>2853.36</v>
      </c>
      <c r="H953" s="59">
        <f t="shared" si="105"/>
        <v>0</v>
      </c>
      <c r="I953" s="60"/>
      <c r="J953" s="50">
        <f t="shared" si="106"/>
        <v>0</v>
      </c>
    </row>
    <row r="954" spans="2:12" hidden="1" x14ac:dyDescent="0.3">
      <c r="B954" s="121"/>
      <c r="C954" s="217">
        <v>8</v>
      </c>
      <c r="D954" s="60" t="s">
        <v>1074</v>
      </c>
      <c r="E954" s="29" t="s">
        <v>23</v>
      </c>
      <c r="F954" s="47"/>
      <c r="G954" s="31">
        <v>2212.62</v>
      </c>
      <c r="H954" s="59">
        <f t="shared" si="105"/>
        <v>0</v>
      </c>
      <c r="I954" s="60"/>
      <c r="J954" s="50">
        <f t="shared" si="106"/>
        <v>0</v>
      </c>
    </row>
    <row r="955" spans="2:12" hidden="1" x14ac:dyDescent="0.3">
      <c r="B955" s="121"/>
      <c r="C955" s="217">
        <v>9</v>
      </c>
      <c r="D955" s="60" t="s">
        <v>1075</v>
      </c>
      <c r="E955" s="29" t="s">
        <v>23</v>
      </c>
      <c r="F955" s="47"/>
      <c r="G955" s="31">
        <v>1529.79</v>
      </c>
      <c r="H955" s="59">
        <f t="shared" si="105"/>
        <v>0</v>
      </c>
      <c r="I955" s="60"/>
      <c r="J955" s="50">
        <f t="shared" si="106"/>
        <v>0</v>
      </c>
    </row>
    <row r="956" spans="2:12" hidden="1" x14ac:dyDescent="0.3">
      <c r="B956" s="121"/>
      <c r="C956" s="217">
        <v>10</v>
      </c>
      <c r="D956" s="60" t="s">
        <v>1076</v>
      </c>
      <c r="E956" s="29" t="s">
        <v>23</v>
      </c>
      <c r="F956" s="47"/>
      <c r="G956" s="31">
        <v>1689.98</v>
      </c>
      <c r="H956" s="59">
        <f t="shared" si="105"/>
        <v>0</v>
      </c>
      <c r="I956" s="60"/>
      <c r="J956" s="50">
        <f t="shared" si="106"/>
        <v>0</v>
      </c>
    </row>
    <row r="957" spans="2:12" hidden="1" x14ac:dyDescent="0.3">
      <c r="B957" s="121"/>
      <c r="C957" s="217">
        <v>11</v>
      </c>
      <c r="D957" s="60" t="s">
        <v>1077</v>
      </c>
      <c r="E957" s="29" t="s">
        <v>23</v>
      </c>
      <c r="F957" s="47"/>
      <c r="G957" s="31">
        <v>1726.82</v>
      </c>
      <c r="H957" s="59">
        <f t="shared" si="105"/>
        <v>0</v>
      </c>
      <c r="I957" s="60"/>
      <c r="J957" s="50">
        <f t="shared" si="106"/>
        <v>0</v>
      </c>
    </row>
    <row r="958" spans="2:12" ht="27" hidden="1" x14ac:dyDescent="0.3">
      <c r="B958" s="121"/>
      <c r="C958" s="217">
        <v>12</v>
      </c>
      <c r="D958" s="218" t="s">
        <v>1078</v>
      </c>
      <c r="E958" s="29" t="s">
        <v>23</v>
      </c>
      <c r="F958" s="47"/>
      <c r="G958" s="31">
        <v>1298.29</v>
      </c>
      <c r="H958" s="59">
        <f t="shared" si="105"/>
        <v>0</v>
      </c>
      <c r="I958" s="60"/>
      <c r="J958" s="50">
        <f t="shared" si="106"/>
        <v>0</v>
      </c>
    </row>
    <row r="959" spans="2:12" hidden="1" x14ac:dyDescent="0.3">
      <c r="B959" s="121"/>
      <c r="C959" s="217">
        <v>13</v>
      </c>
      <c r="D959" s="60" t="s">
        <v>1079</v>
      </c>
      <c r="E959" s="29" t="s">
        <v>23</v>
      </c>
      <c r="F959" s="47"/>
      <c r="G959" s="31">
        <v>2089.0100000000002</v>
      </c>
      <c r="H959" s="59">
        <f t="shared" si="105"/>
        <v>0</v>
      </c>
      <c r="I959" s="60"/>
      <c r="J959" s="50">
        <f t="shared" si="106"/>
        <v>0</v>
      </c>
    </row>
    <row r="960" spans="2:12" hidden="1" x14ac:dyDescent="0.3">
      <c r="B960" s="121"/>
      <c r="C960" s="217">
        <v>14</v>
      </c>
      <c r="D960" s="60" t="s">
        <v>1080</v>
      </c>
      <c r="E960" s="29" t="s">
        <v>23</v>
      </c>
      <c r="F960" s="47"/>
      <c r="G960" s="31">
        <v>2691.49</v>
      </c>
      <c r="H960" s="59">
        <f t="shared" si="105"/>
        <v>0</v>
      </c>
      <c r="I960" s="60"/>
      <c r="J960" s="50">
        <f t="shared" si="106"/>
        <v>0</v>
      </c>
    </row>
    <row r="961" spans="2:12" hidden="1" x14ac:dyDescent="0.3">
      <c r="B961" s="121"/>
      <c r="C961" s="217">
        <v>15</v>
      </c>
      <c r="D961" s="60" t="s">
        <v>1081</v>
      </c>
      <c r="E961" s="29" t="s">
        <v>23</v>
      </c>
      <c r="F961" s="47"/>
      <c r="G961" s="31">
        <v>1399.63</v>
      </c>
      <c r="H961" s="59">
        <f t="shared" si="105"/>
        <v>0</v>
      </c>
      <c r="I961" s="60"/>
      <c r="J961" s="50">
        <f t="shared" si="106"/>
        <v>0</v>
      </c>
    </row>
    <row r="962" spans="2:12" hidden="1" x14ac:dyDescent="0.3">
      <c r="B962" s="121"/>
      <c r="C962" s="217">
        <v>16</v>
      </c>
      <c r="D962" s="60" t="s">
        <v>1082</v>
      </c>
      <c r="E962" s="29" t="s">
        <v>23</v>
      </c>
      <c r="F962" s="47"/>
      <c r="G962" s="31">
        <v>2879.77</v>
      </c>
      <c r="H962" s="59">
        <f t="shared" si="105"/>
        <v>0</v>
      </c>
      <c r="I962" s="60"/>
      <c r="J962" s="50">
        <f t="shared" si="106"/>
        <v>0</v>
      </c>
    </row>
    <row r="963" spans="2:12" hidden="1" x14ac:dyDescent="0.3">
      <c r="B963" s="121"/>
      <c r="C963" s="217">
        <v>17</v>
      </c>
      <c r="D963" s="60" t="s">
        <v>1083</v>
      </c>
      <c r="E963" s="29" t="s">
        <v>23</v>
      </c>
      <c r="F963" s="47"/>
      <c r="G963" s="31">
        <v>1992.05</v>
      </c>
      <c r="H963" s="59">
        <f t="shared" si="105"/>
        <v>0</v>
      </c>
      <c r="I963" s="60"/>
      <c r="J963" s="50">
        <f t="shared" si="106"/>
        <v>0</v>
      </c>
    </row>
    <row r="964" spans="2:12" hidden="1" x14ac:dyDescent="0.3">
      <c r="B964" s="121"/>
      <c r="C964" s="217">
        <v>18</v>
      </c>
      <c r="D964" s="60" t="s">
        <v>1084</v>
      </c>
      <c r="E964" s="29" t="s">
        <v>23</v>
      </c>
      <c r="F964" s="47"/>
      <c r="G964" s="31">
        <v>338.37</v>
      </c>
      <c r="H964" s="59">
        <f t="shared" si="105"/>
        <v>0</v>
      </c>
      <c r="I964" s="60"/>
      <c r="J964" s="50">
        <f t="shared" si="106"/>
        <v>0</v>
      </c>
    </row>
    <row r="965" spans="2:12" hidden="1" x14ac:dyDescent="0.3">
      <c r="B965" s="121"/>
      <c r="C965" s="217">
        <v>19</v>
      </c>
      <c r="D965" s="60" t="s">
        <v>1085</v>
      </c>
      <c r="E965" s="29" t="s">
        <v>23</v>
      </c>
      <c r="F965" s="47"/>
      <c r="G965" s="31">
        <v>435.05</v>
      </c>
      <c r="H965" s="59">
        <f t="shared" si="105"/>
        <v>0</v>
      </c>
      <c r="I965" s="60"/>
      <c r="J965" s="50">
        <f t="shared" si="106"/>
        <v>0</v>
      </c>
    </row>
    <row r="966" spans="2:12" hidden="1" x14ac:dyDescent="0.3">
      <c r="B966" s="121"/>
      <c r="C966" s="217">
        <v>20</v>
      </c>
      <c r="D966" s="60" t="s">
        <v>1086</v>
      </c>
      <c r="E966" s="29" t="s">
        <v>23</v>
      </c>
      <c r="F966" s="47"/>
      <c r="G966" s="31">
        <v>745.13</v>
      </c>
      <c r="H966" s="59">
        <f t="shared" si="105"/>
        <v>0</v>
      </c>
      <c r="I966" s="60"/>
      <c r="J966" s="50">
        <f t="shared" si="106"/>
        <v>0</v>
      </c>
    </row>
    <row r="967" spans="2:12" hidden="1" x14ac:dyDescent="0.3">
      <c r="B967" s="121"/>
      <c r="C967" s="217"/>
      <c r="D967" s="60"/>
      <c r="E967" s="85"/>
      <c r="F967" s="47"/>
      <c r="G967" s="31"/>
      <c r="H967" s="59"/>
      <c r="I967" s="60"/>
      <c r="J967" s="50"/>
    </row>
    <row r="968" spans="2:12" hidden="1" x14ac:dyDescent="0.3">
      <c r="B968" s="121"/>
      <c r="C968" s="217"/>
      <c r="D968" s="60"/>
      <c r="E968" s="85"/>
      <c r="F968" s="47"/>
      <c r="G968" s="31"/>
      <c r="H968" s="59"/>
      <c r="I968" s="60"/>
      <c r="J968" s="50"/>
    </row>
    <row r="969" spans="2:12" ht="15" hidden="1" thickBot="1" x14ac:dyDescent="0.35">
      <c r="B969" s="189"/>
      <c r="C969" s="189"/>
      <c r="D969" s="189"/>
      <c r="E969" s="189"/>
      <c r="F969" s="189"/>
      <c r="G969" s="189"/>
      <c r="H969" s="189"/>
      <c r="I969" s="189"/>
      <c r="J969" s="189"/>
    </row>
    <row r="970" spans="2:12" ht="16.2" hidden="1" thickBot="1" x14ac:dyDescent="0.35">
      <c r="B970" s="12" t="s">
        <v>68</v>
      </c>
      <c r="C970" s="13"/>
      <c r="D970" s="447" t="s">
        <v>1087</v>
      </c>
      <c r="E970" s="448"/>
      <c r="F970" s="448"/>
      <c r="G970" s="448"/>
      <c r="H970" s="449"/>
      <c r="I970" s="14">
        <f>SUM(H972:H979)</f>
        <v>0</v>
      </c>
      <c r="J970" s="15">
        <f>I970/$I$1025</f>
        <v>0</v>
      </c>
      <c r="K970" s="36" t="s">
        <v>20</v>
      </c>
    </row>
    <row r="971" spans="2:12" ht="15.6" hidden="1" x14ac:dyDescent="0.3">
      <c r="B971" s="67" t="s">
        <v>1088</v>
      </c>
      <c r="C971" s="219"/>
      <c r="D971" s="453" t="s">
        <v>1089</v>
      </c>
      <c r="E971" s="454"/>
      <c r="F971" s="454"/>
      <c r="G971" s="455"/>
      <c r="H971" s="220"/>
      <c r="I971" s="155"/>
      <c r="J971" s="198"/>
      <c r="K971" s="444" t="s">
        <v>1090</v>
      </c>
      <c r="L971" s="445"/>
    </row>
    <row r="972" spans="2:12" hidden="1" x14ac:dyDescent="0.3">
      <c r="B972" s="56"/>
      <c r="C972" s="217">
        <v>1</v>
      </c>
      <c r="D972" s="87" t="s">
        <v>1091</v>
      </c>
      <c r="E972" s="221" t="s">
        <v>55</v>
      </c>
      <c r="F972" s="47"/>
      <c r="G972" s="31">
        <v>30944.57</v>
      </c>
      <c r="H972" s="126">
        <f>F972*G972</f>
        <v>0</v>
      </c>
      <c r="I972" s="60"/>
      <c r="J972" s="128">
        <f>H972/$I$1025</f>
        <v>0</v>
      </c>
    </row>
    <row r="973" spans="2:12" hidden="1" x14ac:dyDescent="0.3">
      <c r="B973" s="56"/>
      <c r="C973" s="217">
        <v>2</v>
      </c>
      <c r="D973" s="222" t="s">
        <v>1092</v>
      </c>
      <c r="E973" s="221" t="s">
        <v>55</v>
      </c>
      <c r="F973" s="47"/>
      <c r="G973" s="31">
        <v>1911.63</v>
      </c>
      <c r="H973" s="59">
        <f>F973*G973</f>
        <v>0</v>
      </c>
      <c r="I973" s="60"/>
      <c r="J973" s="128">
        <f>H973/$I$1025</f>
        <v>0</v>
      </c>
    </row>
    <row r="974" spans="2:12" hidden="1" x14ac:dyDescent="0.3">
      <c r="B974" s="56"/>
      <c r="C974" s="217">
        <v>3</v>
      </c>
      <c r="D974" s="222" t="s">
        <v>1093</v>
      </c>
      <c r="E974" s="221" t="s">
        <v>55</v>
      </c>
      <c r="F974" s="47"/>
      <c r="G974" s="31">
        <v>3022.22</v>
      </c>
      <c r="H974" s="59">
        <f>F974*G974</f>
        <v>0</v>
      </c>
      <c r="I974" s="60"/>
      <c r="J974" s="128">
        <f>H974/$I$1025</f>
        <v>0</v>
      </c>
    </row>
    <row r="975" spans="2:12" hidden="1" x14ac:dyDescent="0.3">
      <c r="B975" s="56"/>
      <c r="C975" s="217"/>
      <c r="D975" s="222"/>
      <c r="E975" s="223"/>
      <c r="F975" s="47"/>
      <c r="G975" s="31"/>
      <c r="H975" s="59"/>
      <c r="I975" s="60"/>
      <c r="J975" s="128"/>
    </row>
    <row r="976" spans="2:12" hidden="1" x14ac:dyDescent="0.3">
      <c r="B976" s="56"/>
      <c r="C976" s="217"/>
      <c r="D976" s="222"/>
      <c r="E976" s="224"/>
      <c r="F976" s="47"/>
      <c r="G976" s="47"/>
      <c r="H976" s="59"/>
      <c r="I976" s="60"/>
      <c r="J976" s="128"/>
    </row>
    <row r="977" spans="2:12" hidden="1" x14ac:dyDescent="0.3">
      <c r="B977" s="67" t="s">
        <v>1094</v>
      </c>
      <c r="C977" s="217"/>
      <c r="D977" s="457" t="s">
        <v>1095</v>
      </c>
      <c r="E977" s="459"/>
      <c r="F977" s="459"/>
      <c r="G977" s="460"/>
      <c r="H977" s="59"/>
      <c r="I977" s="60"/>
      <c r="J977" s="128"/>
      <c r="K977" s="444" t="s">
        <v>1090</v>
      </c>
      <c r="L977" s="445"/>
    </row>
    <row r="978" spans="2:12" hidden="1" x14ac:dyDescent="0.3">
      <c r="B978" s="56"/>
      <c r="C978" s="56">
        <v>1</v>
      </c>
      <c r="D978" s="225" t="s">
        <v>1096</v>
      </c>
      <c r="E978" s="56" t="s">
        <v>55</v>
      </c>
      <c r="F978" s="47"/>
      <c r="G978" s="31">
        <v>37310.870000000003</v>
      </c>
      <c r="H978" s="59">
        <f t="shared" ref="H978" si="107">F978*G978</f>
        <v>0</v>
      </c>
      <c r="I978" s="60"/>
      <c r="J978" s="128">
        <f>H978/$I$1025</f>
        <v>0</v>
      </c>
    </row>
    <row r="979" spans="2:12" hidden="1" x14ac:dyDescent="0.3">
      <c r="B979" s="56"/>
      <c r="C979" s="217"/>
      <c r="D979" s="45"/>
      <c r="E979" s="46"/>
      <c r="F979" s="125"/>
      <c r="G979" s="31"/>
      <c r="H979" s="59"/>
      <c r="I979" s="60"/>
      <c r="J979" s="128"/>
    </row>
    <row r="980" spans="2:12" ht="15" hidden="1" thickBot="1" x14ac:dyDescent="0.35">
      <c r="B980" s="189"/>
      <c r="C980" s="189"/>
      <c r="D980" s="189"/>
      <c r="E980" s="189"/>
      <c r="F980" s="189"/>
      <c r="G980" s="189"/>
      <c r="H980" s="59"/>
      <c r="I980" s="60"/>
      <c r="J980" s="128"/>
    </row>
    <row r="981" spans="2:12" ht="16.2" hidden="1" thickBot="1" x14ac:dyDescent="0.35">
      <c r="B981" s="12" t="s">
        <v>70</v>
      </c>
      <c r="C981" s="13"/>
      <c r="D981" s="447" t="s">
        <v>1097</v>
      </c>
      <c r="E981" s="448"/>
      <c r="F981" s="448"/>
      <c r="G981" s="448"/>
      <c r="H981" s="449"/>
      <c r="I981" s="14">
        <f>SUM(H983:H993)</f>
        <v>0</v>
      </c>
      <c r="J981" s="15">
        <f>I981/$I$1025</f>
        <v>0</v>
      </c>
      <c r="K981" s="36" t="s">
        <v>20</v>
      </c>
    </row>
    <row r="982" spans="2:12" ht="15.6" hidden="1" x14ac:dyDescent="0.3">
      <c r="B982" s="67" t="s">
        <v>1098</v>
      </c>
      <c r="C982" s="219"/>
      <c r="D982" s="453" t="s">
        <v>1099</v>
      </c>
      <c r="E982" s="454"/>
      <c r="F982" s="454"/>
      <c r="G982" s="455"/>
      <c r="H982" s="226"/>
      <c r="I982" s="83"/>
      <c r="J982" s="84"/>
      <c r="K982" s="456" t="s">
        <v>1100</v>
      </c>
      <c r="L982" s="445"/>
    </row>
    <row r="983" spans="2:12" hidden="1" x14ac:dyDescent="0.3">
      <c r="B983" s="160"/>
      <c r="C983" s="227" t="s">
        <v>18</v>
      </c>
      <c r="D983" s="228" t="s">
        <v>1101</v>
      </c>
      <c r="E983" s="229" t="s">
        <v>29</v>
      </c>
      <c r="F983" s="171"/>
      <c r="G983" s="31">
        <v>12419.8</v>
      </c>
      <c r="H983" s="230">
        <f>F983*G983</f>
        <v>0</v>
      </c>
      <c r="I983" s="231"/>
      <c r="J983" s="232">
        <f>H983/$I$1025</f>
        <v>0</v>
      </c>
      <c r="K983" s="36"/>
    </row>
    <row r="984" spans="2:12" hidden="1" x14ac:dyDescent="0.3">
      <c r="B984" s="160"/>
      <c r="C984" s="227" t="s">
        <v>32</v>
      </c>
      <c r="D984" s="233" t="s">
        <v>1102</v>
      </c>
      <c r="E984" s="229" t="s">
        <v>29</v>
      </c>
      <c r="F984" s="171"/>
      <c r="G984" s="31">
        <v>12972.94</v>
      </c>
      <c r="H984" s="234">
        <f t="shared" ref="H984:H987" si="108">F984*G984</f>
        <v>0</v>
      </c>
      <c r="I984" s="49"/>
      <c r="J984" s="232">
        <f>H984/$I$1025</f>
        <v>0</v>
      </c>
      <c r="K984" s="36"/>
    </row>
    <row r="985" spans="2:12" hidden="1" x14ac:dyDescent="0.3">
      <c r="B985" s="160"/>
      <c r="C985" s="227" t="s">
        <v>34</v>
      </c>
      <c r="D985" s="233" t="s">
        <v>1103</v>
      </c>
      <c r="E985" s="229" t="s">
        <v>29</v>
      </c>
      <c r="F985" s="171"/>
      <c r="G985" s="31">
        <v>15957.42</v>
      </c>
      <c r="H985" s="234">
        <f t="shared" si="108"/>
        <v>0</v>
      </c>
      <c r="I985" s="49"/>
      <c r="J985" s="232">
        <f>H985/$I$1025</f>
        <v>0</v>
      </c>
      <c r="K985" s="36"/>
    </row>
    <row r="986" spans="2:12" hidden="1" x14ac:dyDescent="0.3">
      <c r="B986" s="160"/>
      <c r="C986" s="227" t="s">
        <v>36</v>
      </c>
      <c r="D986" s="233" t="s">
        <v>1104</v>
      </c>
      <c r="E986" s="229" t="s">
        <v>29</v>
      </c>
      <c r="F986" s="171"/>
      <c r="G986" s="31">
        <v>20711.419999999998</v>
      </c>
      <c r="H986" s="234">
        <f t="shared" si="108"/>
        <v>0</v>
      </c>
      <c r="I986" s="49"/>
      <c r="J986" s="232">
        <f>H986/$I$1025</f>
        <v>0</v>
      </c>
      <c r="K986" s="36"/>
    </row>
    <row r="987" spans="2:12" hidden="1" x14ac:dyDescent="0.3">
      <c r="B987" s="160"/>
      <c r="C987" s="227" t="s">
        <v>39</v>
      </c>
      <c r="D987" s="233" t="s">
        <v>1105</v>
      </c>
      <c r="E987" s="229" t="s">
        <v>29</v>
      </c>
      <c r="F987" s="171"/>
      <c r="G987" s="31">
        <v>46212.4</v>
      </c>
      <c r="H987" s="234">
        <f t="shared" si="108"/>
        <v>0</v>
      </c>
      <c r="I987" s="49"/>
      <c r="J987" s="232">
        <f>H987/$I$1025</f>
        <v>0</v>
      </c>
      <c r="K987" s="36"/>
    </row>
    <row r="988" spans="2:12" hidden="1" x14ac:dyDescent="0.3">
      <c r="B988" s="160"/>
      <c r="C988" s="227"/>
      <c r="D988" s="233"/>
      <c r="E988" s="170"/>
      <c r="F988" s="235"/>
      <c r="G988" s="66"/>
      <c r="H988" s="234"/>
      <c r="I988" s="49"/>
      <c r="J988" s="232"/>
      <c r="K988" s="36"/>
    </row>
    <row r="989" spans="2:12" hidden="1" x14ac:dyDescent="0.3">
      <c r="B989" s="160"/>
      <c r="C989" s="235"/>
      <c r="D989" s="236"/>
      <c r="E989" s="235"/>
      <c r="F989" s="235"/>
      <c r="G989" s="66"/>
      <c r="H989" s="234"/>
      <c r="I989" s="237"/>
      <c r="J989" s="238"/>
      <c r="K989" s="36"/>
    </row>
    <row r="990" spans="2:12" ht="15.6" hidden="1" x14ac:dyDescent="0.3">
      <c r="B990" s="67" t="s">
        <v>1106</v>
      </c>
      <c r="C990" s="183"/>
      <c r="D990" s="457" t="s">
        <v>1107</v>
      </c>
      <c r="E990" s="458"/>
      <c r="F990" s="458"/>
      <c r="G990" s="458"/>
      <c r="H990" s="239"/>
      <c r="I990" s="187"/>
      <c r="J990" s="71"/>
      <c r="K990" s="456" t="s">
        <v>1108</v>
      </c>
      <c r="L990" s="445"/>
    </row>
    <row r="991" spans="2:12" hidden="1" x14ac:dyDescent="0.3">
      <c r="B991" s="56"/>
      <c r="C991" s="217" t="s">
        <v>18</v>
      </c>
      <c r="D991" s="28" t="s">
        <v>1109</v>
      </c>
      <c r="E991" s="29" t="s">
        <v>55</v>
      </c>
      <c r="F991" s="47"/>
      <c r="G991" s="31">
        <v>199658.94</v>
      </c>
      <c r="H991" s="126">
        <f t="shared" ref="H991:H993" si="109">F991*G991</f>
        <v>0</v>
      </c>
      <c r="I991" s="127"/>
      <c r="J991" s="128">
        <f>H991/$I$1025</f>
        <v>0</v>
      </c>
    </row>
    <row r="992" spans="2:12" hidden="1" x14ac:dyDescent="0.3">
      <c r="B992" s="56"/>
      <c r="C992" s="57">
        <v>2</v>
      </c>
      <c r="D992" s="62" t="s">
        <v>1110</v>
      </c>
      <c r="E992" s="58" t="s">
        <v>55</v>
      </c>
      <c r="F992" s="47"/>
      <c r="G992" s="31">
        <v>9902</v>
      </c>
      <c r="H992" s="59">
        <f t="shared" si="109"/>
        <v>0</v>
      </c>
      <c r="I992" s="60"/>
      <c r="J992" s="128">
        <f>H992/$I$1025</f>
        <v>0</v>
      </c>
    </row>
    <row r="993" spans="2:12" hidden="1" x14ac:dyDescent="0.3">
      <c r="B993" s="133"/>
      <c r="C993" s="134">
        <v>3</v>
      </c>
      <c r="D993" s="135" t="s">
        <v>1111</v>
      </c>
      <c r="E993" s="240" t="s">
        <v>55</v>
      </c>
      <c r="F993" s="47"/>
      <c r="G993" s="31">
        <v>2692.49</v>
      </c>
      <c r="H993" s="59">
        <f t="shared" si="109"/>
        <v>0</v>
      </c>
      <c r="I993" s="60"/>
      <c r="J993" s="128">
        <f>H993/$I$1025</f>
        <v>0</v>
      </c>
    </row>
    <row r="994" spans="2:12" ht="15" hidden="1" thickBot="1" x14ac:dyDescent="0.35">
      <c r="B994" s="189"/>
      <c r="C994" s="189"/>
      <c r="D994" s="189"/>
      <c r="E994" s="189"/>
      <c r="F994" s="189"/>
      <c r="G994" s="189"/>
      <c r="H994" s="189"/>
      <c r="I994" s="189"/>
      <c r="J994" s="189"/>
    </row>
    <row r="995" spans="2:12" ht="16.2" hidden="1" thickBot="1" x14ac:dyDescent="0.35">
      <c r="B995" s="12" t="s">
        <v>72</v>
      </c>
      <c r="C995" s="13"/>
      <c r="D995" s="447" t="s">
        <v>1112</v>
      </c>
      <c r="E995" s="448"/>
      <c r="F995" s="448"/>
      <c r="G995" s="448"/>
      <c r="H995" s="449"/>
      <c r="I995" s="14">
        <f>SUM(H996)</f>
        <v>0</v>
      </c>
      <c r="J995" s="15">
        <f>I995/$I$1025</f>
        <v>0</v>
      </c>
      <c r="K995" s="36" t="s">
        <v>20</v>
      </c>
    </row>
    <row r="996" spans="2:12" hidden="1" x14ac:dyDescent="0.3">
      <c r="B996" s="119"/>
      <c r="C996" s="211">
        <v>1</v>
      </c>
      <c r="D996" s="38" t="s">
        <v>1113</v>
      </c>
      <c r="E996" s="39" t="s">
        <v>23</v>
      </c>
      <c r="F996" s="40"/>
      <c r="G996" s="31">
        <v>465.38</v>
      </c>
      <c r="H996" s="214">
        <f>F996*G996</f>
        <v>0</v>
      </c>
      <c r="I996" s="215"/>
      <c r="J996" s="216">
        <f>H996/$I$1025</f>
        <v>0</v>
      </c>
      <c r="K996" s="444" t="s">
        <v>1114</v>
      </c>
      <c r="L996" s="445"/>
    </row>
    <row r="997" spans="2:12" ht="15" hidden="1" thickBot="1" x14ac:dyDescent="0.35">
      <c r="B997" s="446"/>
      <c r="C997" s="446"/>
      <c r="D997" s="446"/>
      <c r="E997" s="446"/>
      <c r="F997" s="446"/>
      <c r="G997" s="446"/>
      <c r="H997" s="446"/>
      <c r="I997" s="446"/>
      <c r="J997" s="446"/>
    </row>
    <row r="998" spans="2:12" ht="16.2" thickBot="1" x14ac:dyDescent="0.35">
      <c r="B998" s="12" t="s">
        <v>74</v>
      </c>
      <c r="C998" s="13"/>
      <c r="D998" s="447" t="s">
        <v>777</v>
      </c>
      <c r="E998" s="448"/>
      <c r="F998" s="448"/>
      <c r="G998" s="448"/>
      <c r="H998" s="449"/>
      <c r="I998" s="14">
        <f>SUM(H999:H1024)</f>
        <v>264058.33679999999</v>
      </c>
      <c r="J998" s="15">
        <f>I998/$I$1025</f>
        <v>1.4399348952314551E-2</v>
      </c>
      <c r="K998" s="36" t="s">
        <v>20</v>
      </c>
    </row>
    <row r="999" spans="2:12" ht="13.5" hidden="1" customHeight="1" x14ac:dyDescent="0.3">
      <c r="B999" s="56"/>
      <c r="C999" s="57" t="s">
        <v>18</v>
      </c>
      <c r="D999" s="28" t="s">
        <v>1115</v>
      </c>
      <c r="E999" s="29" t="s">
        <v>23</v>
      </c>
      <c r="F999" s="47"/>
      <c r="G999" s="31">
        <v>1361.83</v>
      </c>
      <c r="H999" s="59">
        <f>F999*G999</f>
        <v>0</v>
      </c>
      <c r="I999" s="60"/>
      <c r="J999" s="50">
        <f t="shared" ref="J999:J1023" si="110">H999/$I$1025</f>
        <v>0</v>
      </c>
      <c r="K999" s="444" t="s">
        <v>1116</v>
      </c>
      <c r="L999" s="445"/>
    </row>
    <row r="1000" spans="2:12" ht="13.5" hidden="1" customHeight="1" x14ac:dyDescent="0.3">
      <c r="B1000" s="56"/>
      <c r="C1000" s="57" t="s">
        <v>32</v>
      </c>
      <c r="D1000" s="28" t="s">
        <v>1117</v>
      </c>
      <c r="E1000" s="29" t="s">
        <v>23</v>
      </c>
      <c r="F1000" s="47"/>
      <c r="G1000" s="31">
        <v>883.89</v>
      </c>
      <c r="H1000" s="59">
        <f t="shared" ref="H1000:H1023" si="111">F1000*G1000</f>
        <v>0</v>
      </c>
      <c r="I1000" s="60"/>
      <c r="J1000" s="50">
        <f t="shared" si="110"/>
        <v>0</v>
      </c>
    </row>
    <row r="1001" spans="2:12" ht="13.5" hidden="1" customHeight="1" x14ac:dyDescent="0.3">
      <c r="B1001" s="56"/>
      <c r="C1001" s="57" t="s">
        <v>34</v>
      </c>
      <c r="D1001" s="28" t="s">
        <v>1118</v>
      </c>
      <c r="E1001" s="29" t="s">
        <v>29</v>
      </c>
      <c r="F1001" s="47"/>
      <c r="G1001" s="31">
        <v>2100.7399999999998</v>
      </c>
      <c r="H1001" s="59">
        <f t="shared" si="111"/>
        <v>0</v>
      </c>
      <c r="I1001" s="60"/>
      <c r="J1001" s="50">
        <f t="shared" si="110"/>
        <v>0</v>
      </c>
    </row>
    <row r="1002" spans="2:12" ht="25.5" hidden="1" customHeight="1" x14ac:dyDescent="0.3">
      <c r="B1002" s="56"/>
      <c r="C1002" s="57" t="s">
        <v>36</v>
      </c>
      <c r="D1002" s="28" t="s">
        <v>1119</v>
      </c>
      <c r="E1002" s="29" t="s">
        <v>55</v>
      </c>
      <c r="F1002" s="47"/>
      <c r="G1002" s="31">
        <v>24920.560000000001</v>
      </c>
      <c r="H1002" s="59">
        <f t="shared" si="111"/>
        <v>0</v>
      </c>
      <c r="I1002" s="60"/>
      <c r="J1002" s="50">
        <f t="shared" si="110"/>
        <v>0</v>
      </c>
    </row>
    <row r="1003" spans="2:12" ht="27" hidden="1" customHeight="1" x14ac:dyDescent="0.3">
      <c r="B1003" s="56"/>
      <c r="C1003" s="57" t="s">
        <v>39</v>
      </c>
      <c r="D1003" s="28" t="s">
        <v>1120</v>
      </c>
      <c r="E1003" s="29" t="s">
        <v>55</v>
      </c>
      <c r="F1003" s="47"/>
      <c r="G1003" s="31">
        <v>69811.23</v>
      </c>
      <c r="H1003" s="59">
        <f t="shared" si="111"/>
        <v>0</v>
      </c>
      <c r="I1003" s="60"/>
      <c r="J1003" s="50">
        <f t="shared" si="110"/>
        <v>0</v>
      </c>
    </row>
    <row r="1004" spans="2:12" ht="13.5" hidden="1" customHeight="1" x14ac:dyDescent="0.3">
      <c r="B1004" s="56"/>
      <c r="C1004" s="57" t="s">
        <v>41</v>
      </c>
      <c r="D1004" s="28" t="s">
        <v>1121</v>
      </c>
      <c r="E1004" s="29" t="s">
        <v>55</v>
      </c>
      <c r="F1004" s="47"/>
      <c r="G1004" s="31">
        <v>72965.16</v>
      </c>
      <c r="H1004" s="59">
        <f t="shared" si="111"/>
        <v>0</v>
      </c>
      <c r="I1004" s="60"/>
      <c r="J1004" s="50">
        <f t="shared" si="110"/>
        <v>0</v>
      </c>
    </row>
    <row r="1005" spans="2:12" ht="13.5" hidden="1" customHeight="1" x14ac:dyDescent="0.3">
      <c r="B1005" s="56"/>
      <c r="C1005" s="57" t="s">
        <v>43</v>
      </c>
      <c r="D1005" s="28" t="s">
        <v>1122</v>
      </c>
      <c r="E1005" s="29" t="s">
        <v>55</v>
      </c>
      <c r="F1005" s="47"/>
      <c r="G1005" s="31">
        <v>108982.35</v>
      </c>
      <c r="H1005" s="59">
        <f t="shared" si="111"/>
        <v>0</v>
      </c>
      <c r="I1005" s="60"/>
      <c r="J1005" s="50">
        <f t="shared" si="110"/>
        <v>0</v>
      </c>
    </row>
    <row r="1006" spans="2:12" ht="13.5" hidden="1" customHeight="1" x14ac:dyDescent="0.3">
      <c r="B1006" s="56"/>
      <c r="C1006" s="57" t="s">
        <v>45</v>
      </c>
      <c r="D1006" s="28" t="s">
        <v>1123</v>
      </c>
      <c r="E1006" s="29" t="s">
        <v>55</v>
      </c>
      <c r="F1006" s="47"/>
      <c r="G1006" s="31">
        <v>142586.98000000001</v>
      </c>
      <c r="H1006" s="59">
        <f t="shared" si="111"/>
        <v>0</v>
      </c>
      <c r="I1006" s="60"/>
      <c r="J1006" s="50">
        <f t="shared" si="110"/>
        <v>0</v>
      </c>
    </row>
    <row r="1007" spans="2:12" ht="13.5" hidden="1" customHeight="1" x14ac:dyDescent="0.3">
      <c r="B1007" s="56"/>
      <c r="C1007" s="57" t="s">
        <v>47</v>
      </c>
      <c r="D1007" s="28" t="s">
        <v>1124</v>
      </c>
      <c r="E1007" s="29" t="s">
        <v>55</v>
      </c>
      <c r="F1007" s="47"/>
      <c r="G1007" s="31">
        <v>212208.81</v>
      </c>
      <c r="H1007" s="59">
        <f t="shared" si="111"/>
        <v>0</v>
      </c>
      <c r="I1007" s="60"/>
      <c r="J1007" s="50">
        <f t="shared" si="110"/>
        <v>0</v>
      </c>
    </row>
    <row r="1008" spans="2:12" ht="25.5" hidden="1" customHeight="1" x14ac:dyDescent="0.3">
      <c r="B1008" s="56"/>
      <c r="C1008" s="57" t="s">
        <v>49</v>
      </c>
      <c r="D1008" s="28" t="s">
        <v>1125</v>
      </c>
      <c r="E1008" s="29" t="s">
        <v>29</v>
      </c>
      <c r="F1008" s="47"/>
      <c r="G1008" s="31">
        <v>12294.31</v>
      </c>
      <c r="H1008" s="59">
        <f t="shared" si="111"/>
        <v>0</v>
      </c>
      <c r="I1008" s="60"/>
      <c r="J1008" s="50">
        <f t="shared" si="110"/>
        <v>0</v>
      </c>
    </row>
    <row r="1009" spans="2:10" ht="25.5" hidden="1" customHeight="1" x14ac:dyDescent="0.3">
      <c r="B1009" s="56"/>
      <c r="C1009" s="57" t="s">
        <v>51</v>
      </c>
      <c r="D1009" s="28" t="s">
        <v>1126</v>
      </c>
      <c r="E1009" s="29" t="s">
        <v>29</v>
      </c>
      <c r="F1009" s="47"/>
      <c r="G1009" s="31">
        <v>162332.51999999999</v>
      </c>
      <c r="H1009" s="59">
        <f t="shared" si="111"/>
        <v>0</v>
      </c>
      <c r="I1009" s="60"/>
      <c r="J1009" s="50">
        <f t="shared" si="110"/>
        <v>0</v>
      </c>
    </row>
    <row r="1010" spans="2:10" ht="13.5" hidden="1" customHeight="1" x14ac:dyDescent="0.3">
      <c r="B1010" s="56"/>
      <c r="C1010" s="57" t="s">
        <v>53</v>
      </c>
      <c r="D1010" s="28" t="s">
        <v>1127</v>
      </c>
      <c r="E1010" s="29" t="s">
        <v>29</v>
      </c>
      <c r="F1010" s="47"/>
      <c r="G1010" s="31">
        <v>3257.21</v>
      </c>
      <c r="H1010" s="59">
        <f t="shared" si="111"/>
        <v>0</v>
      </c>
      <c r="I1010" s="60"/>
      <c r="J1010" s="50">
        <f t="shared" si="110"/>
        <v>0</v>
      </c>
    </row>
    <row r="1011" spans="2:10" ht="13.5" hidden="1" customHeight="1" x14ac:dyDescent="0.3">
      <c r="B1011" s="56"/>
      <c r="C1011" s="57" t="s">
        <v>56</v>
      </c>
      <c r="D1011" s="28" t="s">
        <v>1128</v>
      </c>
      <c r="E1011" s="29" t="s">
        <v>29</v>
      </c>
      <c r="F1011" s="47"/>
      <c r="G1011" s="31">
        <v>28736.639999999999</v>
      </c>
      <c r="H1011" s="59">
        <f t="shared" si="111"/>
        <v>0</v>
      </c>
      <c r="I1011" s="60"/>
      <c r="J1011" s="50">
        <f t="shared" si="110"/>
        <v>0</v>
      </c>
    </row>
    <row r="1012" spans="2:10" ht="14.25" hidden="1" customHeight="1" x14ac:dyDescent="0.3">
      <c r="B1012" s="56"/>
      <c r="C1012" s="57" t="s">
        <v>58</v>
      </c>
      <c r="D1012" s="28" t="s">
        <v>1129</v>
      </c>
      <c r="E1012" s="29" t="s">
        <v>23</v>
      </c>
      <c r="F1012" s="47"/>
      <c r="G1012" s="31">
        <v>22671.71</v>
      </c>
      <c r="H1012" s="59">
        <f t="shared" si="111"/>
        <v>0</v>
      </c>
      <c r="I1012" s="60"/>
      <c r="J1012" s="50">
        <f t="shared" si="110"/>
        <v>0</v>
      </c>
    </row>
    <row r="1013" spans="2:10" ht="24" hidden="1" customHeight="1" x14ac:dyDescent="0.3">
      <c r="B1013" s="56"/>
      <c r="C1013" s="57" t="s">
        <v>60</v>
      </c>
      <c r="D1013" s="28" t="s">
        <v>1130</v>
      </c>
      <c r="E1013" s="29" t="s">
        <v>23</v>
      </c>
      <c r="F1013" s="47"/>
      <c r="G1013" s="31">
        <v>13007.52</v>
      </c>
      <c r="H1013" s="59">
        <f t="shared" si="111"/>
        <v>0</v>
      </c>
      <c r="I1013" s="60"/>
      <c r="J1013" s="50">
        <f t="shared" si="110"/>
        <v>0</v>
      </c>
    </row>
    <row r="1014" spans="2:10" ht="13.5" hidden="1" customHeight="1" x14ac:dyDescent="0.3">
      <c r="B1014" s="56"/>
      <c r="C1014" s="57" t="s">
        <v>62</v>
      </c>
      <c r="D1014" s="28" t="s">
        <v>1131</v>
      </c>
      <c r="E1014" s="29" t="s">
        <v>29</v>
      </c>
      <c r="F1014" s="47"/>
      <c r="G1014" s="31">
        <v>7236.21</v>
      </c>
      <c r="H1014" s="59">
        <f t="shared" si="111"/>
        <v>0</v>
      </c>
      <c r="I1014" s="60"/>
      <c r="J1014" s="50">
        <f t="shared" si="110"/>
        <v>0</v>
      </c>
    </row>
    <row r="1015" spans="2:10" ht="13.5" hidden="1" customHeight="1" x14ac:dyDescent="0.3">
      <c r="B1015" s="56"/>
      <c r="C1015" s="57" t="s">
        <v>64</v>
      </c>
      <c r="D1015" s="28" t="s">
        <v>1132</v>
      </c>
      <c r="E1015" s="29" t="s">
        <v>29</v>
      </c>
      <c r="F1015" s="47"/>
      <c r="G1015" s="31">
        <v>16434.150000000001</v>
      </c>
      <c r="H1015" s="59">
        <f t="shared" si="111"/>
        <v>0</v>
      </c>
      <c r="I1015" s="60"/>
      <c r="J1015" s="50">
        <f t="shared" si="110"/>
        <v>0</v>
      </c>
    </row>
    <row r="1016" spans="2:10" ht="13.5" hidden="1" customHeight="1" x14ac:dyDescent="0.3">
      <c r="B1016" s="56"/>
      <c r="C1016" s="57" t="s">
        <v>66</v>
      </c>
      <c r="D1016" s="28" t="s">
        <v>1133</v>
      </c>
      <c r="E1016" s="29" t="s">
        <v>55</v>
      </c>
      <c r="F1016" s="47"/>
      <c r="G1016" s="31">
        <v>3709.54</v>
      </c>
      <c r="H1016" s="59">
        <f t="shared" si="111"/>
        <v>0</v>
      </c>
      <c r="I1016" s="60"/>
      <c r="J1016" s="50">
        <f t="shared" si="110"/>
        <v>0</v>
      </c>
    </row>
    <row r="1017" spans="2:10" ht="13.5" hidden="1" customHeight="1" x14ac:dyDescent="0.3">
      <c r="B1017" s="56"/>
      <c r="C1017" s="57" t="s">
        <v>68</v>
      </c>
      <c r="D1017" s="28" t="s">
        <v>1134</v>
      </c>
      <c r="E1017" s="29" t="s">
        <v>23</v>
      </c>
      <c r="F1017" s="47"/>
      <c r="G1017" s="31">
        <v>2339.8000000000002</v>
      </c>
      <c r="H1017" s="59">
        <f t="shared" si="111"/>
        <v>0</v>
      </c>
      <c r="I1017" s="60"/>
      <c r="J1017" s="50">
        <f t="shared" si="110"/>
        <v>0</v>
      </c>
    </row>
    <row r="1018" spans="2:10" ht="13.5" hidden="1" customHeight="1" x14ac:dyDescent="0.3">
      <c r="B1018" s="56"/>
      <c r="C1018" s="57" t="s">
        <v>70</v>
      </c>
      <c r="D1018" s="28" t="s">
        <v>1135</v>
      </c>
      <c r="E1018" s="29" t="s">
        <v>55</v>
      </c>
      <c r="F1018" s="47"/>
      <c r="G1018" s="31">
        <v>134065.73000000001</v>
      </c>
      <c r="H1018" s="59">
        <f t="shared" si="111"/>
        <v>0</v>
      </c>
      <c r="I1018" s="60"/>
      <c r="J1018" s="50">
        <f t="shared" si="110"/>
        <v>0</v>
      </c>
    </row>
    <row r="1019" spans="2:10" ht="13.5" hidden="1" customHeight="1" x14ac:dyDescent="0.3">
      <c r="B1019" s="56"/>
      <c r="C1019" s="57" t="s">
        <v>72</v>
      </c>
      <c r="D1019" s="28" t="s">
        <v>1136</v>
      </c>
      <c r="E1019" s="29" t="s">
        <v>55</v>
      </c>
      <c r="F1019" s="47"/>
      <c r="G1019" s="31">
        <v>6310.06</v>
      </c>
      <c r="H1019" s="59">
        <f t="shared" si="111"/>
        <v>0</v>
      </c>
      <c r="I1019" s="60"/>
      <c r="J1019" s="50">
        <f t="shared" si="110"/>
        <v>0</v>
      </c>
    </row>
    <row r="1020" spans="2:10" hidden="1" x14ac:dyDescent="0.3">
      <c r="B1020" s="160"/>
      <c r="C1020" s="57" t="s">
        <v>74</v>
      </c>
      <c r="D1020" s="161" t="s">
        <v>1137</v>
      </c>
      <c r="E1020" s="29" t="s">
        <v>55</v>
      </c>
      <c r="F1020" s="47"/>
      <c r="G1020" s="31">
        <v>7115.54</v>
      </c>
      <c r="H1020" s="59">
        <f t="shared" si="111"/>
        <v>0</v>
      </c>
      <c r="I1020" s="60"/>
      <c r="J1020" s="50">
        <f t="shared" si="110"/>
        <v>0</v>
      </c>
    </row>
    <row r="1021" spans="2:10" hidden="1" x14ac:dyDescent="0.3">
      <c r="B1021" s="160"/>
      <c r="C1021" s="57" t="s">
        <v>76</v>
      </c>
      <c r="D1021" s="161" t="s">
        <v>1138</v>
      </c>
      <c r="E1021" s="115" t="s">
        <v>23</v>
      </c>
      <c r="F1021" s="47"/>
      <c r="G1021" s="31">
        <v>1436.58</v>
      </c>
      <c r="H1021" s="59">
        <f t="shared" si="111"/>
        <v>0</v>
      </c>
      <c r="I1021" s="60"/>
      <c r="J1021" s="50">
        <f t="shared" si="110"/>
        <v>0</v>
      </c>
    </row>
    <row r="1022" spans="2:10" hidden="1" x14ac:dyDescent="0.3">
      <c r="B1022" s="160"/>
      <c r="C1022" s="57" t="s">
        <v>535</v>
      </c>
      <c r="D1022" s="161" t="s">
        <v>1139</v>
      </c>
      <c r="E1022" s="115" t="s">
        <v>1140</v>
      </c>
      <c r="F1022" s="47"/>
      <c r="G1022" s="31">
        <v>183065.78</v>
      </c>
      <c r="H1022" s="59">
        <f t="shared" si="111"/>
        <v>0</v>
      </c>
      <c r="I1022" s="60"/>
      <c r="J1022" s="50">
        <f t="shared" si="110"/>
        <v>0</v>
      </c>
    </row>
    <row r="1023" spans="2:10" hidden="1" x14ac:dyDescent="0.3">
      <c r="B1023" s="160"/>
      <c r="C1023" s="57" t="s">
        <v>537</v>
      </c>
      <c r="D1023" s="161" t="s">
        <v>1141</v>
      </c>
      <c r="E1023" s="115" t="s">
        <v>82</v>
      </c>
      <c r="F1023" s="47"/>
      <c r="G1023" s="31">
        <v>1812.32</v>
      </c>
      <c r="H1023" s="59">
        <f t="shared" si="111"/>
        <v>0</v>
      </c>
      <c r="I1023" s="60"/>
      <c r="J1023" s="50">
        <f t="shared" si="110"/>
        <v>0</v>
      </c>
    </row>
    <row r="1024" spans="2:10" ht="15" thickBot="1" x14ac:dyDescent="0.35">
      <c r="B1024" s="189"/>
      <c r="C1024" s="57" t="s">
        <v>539</v>
      </c>
      <c r="D1024" s="161" t="s">
        <v>1208</v>
      </c>
      <c r="E1024" s="115" t="s">
        <v>23</v>
      </c>
      <c r="F1024" s="47">
        <f>+(50.52+30.3)*2*4</f>
        <v>646.56000000000006</v>
      </c>
      <c r="G1024" s="31">
        <f>12*272.27/10*1.25</f>
        <v>408.40499999999997</v>
      </c>
      <c r="H1024" s="59">
        <f t="shared" ref="H1024" si="112">F1024*G1024</f>
        <v>264058.33679999999</v>
      </c>
      <c r="I1024" s="60"/>
      <c r="J1024" s="50">
        <f t="shared" ref="J1024" si="113">H1024/$I$1025</f>
        <v>1.4399348952314551E-2</v>
      </c>
    </row>
    <row r="1025" spans="2:11" ht="16.2" thickBot="1" x14ac:dyDescent="0.35">
      <c r="B1025" s="450" t="s">
        <v>1142</v>
      </c>
      <c r="C1025" s="451"/>
      <c r="D1025" s="451"/>
      <c r="E1025" s="451"/>
      <c r="F1025" s="451"/>
      <c r="G1025" s="451"/>
      <c r="H1025" s="452"/>
      <c r="I1025" s="241">
        <f>SUM(I13,I48,I60,I111,I171,I187,I238,I250,I306,I325,I449,I597,I733,I832,I839,I902,I933,I946,I970,I981,I995,I998)</f>
        <v>18338213.600800004</v>
      </c>
      <c r="J1025" s="15">
        <f>I1025/$I$1025</f>
        <v>1</v>
      </c>
      <c r="K1025" s="36"/>
    </row>
    <row r="1026" spans="2:11" ht="15" thickBot="1" x14ac:dyDescent="0.35">
      <c r="B1026" s="403"/>
      <c r="C1026" s="403"/>
      <c r="D1026" s="403"/>
      <c r="E1026" s="403"/>
      <c r="F1026" s="403"/>
      <c r="G1026" s="403"/>
      <c r="H1026" s="403"/>
      <c r="I1026" s="403"/>
      <c r="J1026" s="403"/>
    </row>
    <row r="1027" spans="2:11" ht="16.2" thickBot="1" x14ac:dyDescent="0.35">
      <c r="B1027" s="242"/>
      <c r="C1027" s="243" t="s">
        <v>76</v>
      </c>
      <c r="D1027" s="428" t="s">
        <v>1143</v>
      </c>
      <c r="E1027" s="429"/>
      <c r="F1027" s="429"/>
      <c r="G1027" s="429"/>
      <c r="H1027" s="429"/>
      <c r="I1027" s="430">
        <v>4.1430855672395572E-2</v>
      </c>
      <c r="J1027" s="244" t="s">
        <v>1144</v>
      </c>
    </row>
    <row r="1028" spans="2:11" ht="15" x14ac:dyDescent="0.3">
      <c r="B1028" s="245"/>
      <c r="C1028" s="246" t="s">
        <v>18</v>
      </c>
      <c r="D1028" s="431" t="s">
        <v>1145</v>
      </c>
      <c r="E1028" s="432"/>
      <c r="F1028" s="433"/>
      <c r="G1028" s="247">
        <f>IF(I1025&lt;=1000*J1028,0,IF(I1025&lt;=5000*J1028,1000*J1028,IF(I1025&lt;=10000*J1028,5000*J1028,IF(I1025&lt;=20000*J1028,10000*J1028,IF(I1025&lt;=40000*J1028,20000*J1028,IF(I1025&lt;=80000*J1028,40000*J1028,IF(I1025&lt;=160000*J1028,80000*J1028,IF(I1025&gt;160000*J1028,160000*J1028))))))))</f>
        <v>14500000</v>
      </c>
      <c r="H1028" s="248">
        <f>IF(I1025&lt;=1000*J1028,0,IF(I1025&lt;=5000*J1028,50*J1028,IF(I1025&lt;=10000*J1028,210*J1028,IF(I1025&lt;=20000*J1028,360*J1028,IF(I1025&lt;=40000*J1028,610*J1028,IF(I1025&lt;=80000*J1028,1010*J1028,IF(I1025&lt;=160000*J1028,1610*J1028,IF(I1025&gt;160000*J1028,2410*J1028))))))))</f>
        <v>609000</v>
      </c>
      <c r="I1028" s="249"/>
      <c r="J1028" s="244" t="s">
        <v>1146</v>
      </c>
    </row>
    <row r="1029" spans="2:11" ht="16.2" thickBot="1" x14ac:dyDescent="0.35">
      <c r="B1029" s="245"/>
      <c r="C1029" s="250"/>
      <c r="D1029" s="251"/>
      <c r="E1029" s="252">
        <f>IF(I1025&lt;=1000*J1028,5,IF(I1025&lt;=5000*J1028,4,IF(I1025&lt;=10000*J1028,3,IF(I1025&lt;=20000*J1028,2.5,IF(I1025&lt;=40000*J1028,2,IF(I1025&lt;=80000*J1028,1.5,IF(I1025&lt;=160000*J1028,1,IF(I1025&gt;160000*J1028,0.5))))))))</f>
        <v>3</v>
      </c>
      <c r="F1029" s="253" t="s">
        <v>1147</v>
      </c>
      <c r="G1029" s="254">
        <f>IF(I1025&lt;=1000*J1028,I1025,IF(I1025&lt;=5000*J1028,I1025-1000*J1028,IF(I1025&lt;=10000*J1028,I1025-5000*J1028,IF(I1025&lt;=20000*J1028,I1025-10000*J1028,IF(I1025&lt;=40000*J1028,I1025-20000*J1028,IF(I1025&lt;=80000*J1028,I1025-40000*J1028,IF(I1025&lt;=160000*J1028,I1025-40000*J1028,IF(I1025&gt;160000*J1028,I1025-160000*J1028))))))))</f>
        <v>3838213.6008000039</v>
      </c>
      <c r="H1029" s="255">
        <f>IF(I1025&lt;=1000*J1028,I1025*0.05,IF(I1025&lt;=5000*J1028,(I1025-1000*J1028)*0.04,IF(I1025&lt;=10000*J1028,(I1025-5000*J1028)*0.03,IF(I1025&lt;=20000*J1028,(I1025-10000*J1028)*0.025,IF(I1025&lt;=40000*J1028,(I1025-20000*J1028)*0.02,IF(I1025&lt;=80000*J1028,(I1025-40000*J1028)*0.015,IF(I1025&lt;=160000*J1028,(I1025-80000*J1028)*0.01,IF(I1025&gt;160000*J1028,(I1025-160000*J1028)*0.005))))))))</f>
        <v>115146.40802400011</v>
      </c>
      <c r="I1029" s="256"/>
      <c r="J1029" s="257"/>
    </row>
    <row r="1030" spans="2:11" ht="16.2" thickBot="1" x14ac:dyDescent="0.35">
      <c r="B1030" s="258"/>
      <c r="C1030" s="434" t="s">
        <v>1148</v>
      </c>
      <c r="D1030" s="435"/>
      <c r="E1030" s="435"/>
      <c r="F1030" s="435"/>
      <c r="G1030" s="436"/>
      <c r="H1030" s="259">
        <f>SUM(H1028:H1029)</f>
        <v>724146.40802400012</v>
      </c>
      <c r="I1030" s="260"/>
      <c r="J1030" s="257"/>
    </row>
    <row r="1031" spans="2:11" ht="15" thickBot="1" x14ac:dyDescent="0.35">
      <c r="B1031" s="257"/>
      <c r="C1031" s="257"/>
      <c r="D1031" s="257"/>
      <c r="E1031" s="257"/>
      <c r="F1031" s="257"/>
      <c r="G1031" s="257"/>
      <c r="H1031" s="257"/>
      <c r="I1031" s="257"/>
      <c r="J1031" s="257"/>
    </row>
    <row r="1032" spans="2:11" ht="19.5" customHeight="1" thickBot="1" x14ac:dyDescent="0.35">
      <c r="B1032" s="437" t="s">
        <v>1149</v>
      </c>
      <c r="C1032" s="438"/>
      <c r="D1032" s="438"/>
      <c r="E1032" s="438"/>
      <c r="F1032" s="438"/>
      <c r="G1032" s="438"/>
      <c r="H1032" s="439"/>
      <c r="I1032" s="261">
        <f>I1025+H1030</f>
        <v>19062360.008824006</v>
      </c>
      <c r="J1032" s="257"/>
    </row>
    <row r="1033" spans="2:11" ht="15" thickBot="1" x14ac:dyDescent="0.35">
      <c r="B1033" s="257"/>
      <c r="C1033" s="257"/>
      <c r="D1033" s="257"/>
      <c r="E1033" s="257"/>
      <c r="F1033" s="257"/>
      <c r="G1033" s="257"/>
      <c r="H1033" s="257"/>
      <c r="I1033" s="257"/>
      <c r="J1033" s="257"/>
    </row>
    <row r="1034" spans="2:11" ht="16.2" thickBot="1" x14ac:dyDescent="0.35">
      <c r="B1034" s="440" t="s">
        <v>1150</v>
      </c>
      <c r="C1034" s="441"/>
      <c r="D1034" s="441"/>
      <c r="E1034" s="441"/>
      <c r="F1034" s="441"/>
      <c r="G1034" s="441"/>
      <c r="H1034" s="441"/>
      <c r="I1034" s="441"/>
      <c r="J1034" s="442"/>
    </row>
    <row r="1035" spans="2:11" ht="15" thickBot="1" x14ac:dyDescent="0.35">
      <c r="B1035" s="403"/>
      <c r="C1035" s="403"/>
      <c r="D1035" s="443"/>
      <c r="E1035" s="443"/>
      <c r="F1035" s="443"/>
      <c r="G1035" s="443"/>
      <c r="H1035" s="443"/>
      <c r="I1035" s="443"/>
      <c r="J1035" s="403"/>
    </row>
    <row r="1036" spans="2:11" ht="15" thickBot="1" x14ac:dyDescent="0.35">
      <c r="B1036" s="420" t="s">
        <v>1151</v>
      </c>
      <c r="C1036" s="421"/>
      <c r="D1036" s="421"/>
      <c r="E1036" s="421"/>
      <c r="F1036" s="421"/>
      <c r="G1036" s="421"/>
      <c r="H1036" s="421"/>
      <c r="I1036" s="421"/>
      <c r="J1036" s="422"/>
    </row>
    <row r="1037" spans="2:11" ht="15" thickBot="1" x14ac:dyDescent="0.35">
      <c r="B1037" s="423"/>
      <c r="C1037" s="423"/>
      <c r="D1037" s="423"/>
      <c r="E1037" s="423"/>
      <c r="F1037" s="423"/>
      <c r="G1037" s="423"/>
      <c r="H1037" s="423"/>
      <c r="I1037" s="423"/>
      <c r="J1037" s="423"/>
    </row>
    <row r="1038" spans="2:11" ht="23.4" thickBot="1" x14ac:dyDescent="0.45">
      <c r="B1038" s="424" t="s">
        <v>1152</v>
      </c>
      <c r="C1038" s="425"/>
      <c r="D1038" s="425"/>
      <c r="E1038" s="425"/>
      <c r="F1038" s="425"/>
      <c r="G1038" s="425"/>
      <c r="H1038" s="425"/>
      <c r="I1038" s="425"/>
      <c r="J1038" s="426"/>
    </row>
    <row r="1039" spans="2:11" ht="15" thickBot="1" x14ac:dyDescent="0.35">
      <c r="B1039" s="385"/>
      <c r="C1039" s="385"/>
      <c r="D1039" s="385"/>
      <c r="E1039" s="385"/>
      <c r="F1039" s="385"/>
      <c r="G1039" s="385"/>
      <c r="H1039" s="385"/>
      <c r="I1039" s="385"/>
      <c r="J1039" s="385"/>
    </row>
    <row r="1040" spans="2:11" ht="27" thickBot="1" x14ac:dyDescent="0.35">
      <c r="B1040" s="427" t="s">
        <v>7</v>
      </c>
      <c r="C1040" s="427"/>
      <c r="D1040" s="427" t="s">
        <v>9</v>
      </c>
      <c r="E1040" s="427"/>
      <c r="F1040" s="427"/>
      <c r="G1040" s="427"/>
      <c r="H1040" s="427"/>
      <c r="I1040" s="262" t="s">
        <v>17</v>
      </c>
      <c r="J1040" s="263" t="s">
        <v>1153</v>
      </c>
    </row>
    <row r="1041" spans="2:10" x14ac:dyDescent="0.3">
      <c r="B1041" s="385"/>
      <c r="C1041" s="385"/>
      <c r="D1041" s="385"/>
      <c r="E1041" s="385"/>
      <c r="F1041" s="385"/>
      <c r="G1041" s="385"/>
      <c r="H1041" s="385"/>
      <c r="I1041" s="385"/>
      <c r="J1041" s="385"/>
    </row>
    <row r="1042" spans="2:10" x14ac:dyDescent="0.3">
      <c r="B1042" s="264" t="s">
        <v>18</v>
      </c>
      <c r="C1042" s="265"/>
      <c r="D1042" s="412" t="s">
        <v>1154</v>
      </c>
      <c r="E1042" s="418"/>
      <c r="F1042" s="418"/>
      <c r="G1042" s="418"/>
      <c r="H1042" s="419"/>
      <c r="I1042" s="266">
        <f>I13</f>
        <v>509246.58400000009</v>
      </c>
      <c r="J1042" s="267">
        <f>J13</f>
        <v>2.7769694207170986E-2</v>
      </c>
    </row>
    <row r="1043" spans="2:10" x14ac:dyDescent="0.3">
      <c r="B1043" s="264" t="s">
        <v>32</v>
      </c>
      <c r="C1043" s="265"/>
      <c r="D1043" s="412" t="s">
        <v>1155</v>
      </c>
      <c r="E1043" s="413"/>
      <c r="F1043" s="413"/>
      <c r="G1043" s="413"/>
      <c r="H1043" s="414"/>
      <c r="I1043" s="266">
        <f>I48</f>
        <v>0</v>
      </c>
      <c r="J1043" s="267">
        <f>J48</f>
        <v>0</v>
      </c>
    </row>
    <row r="1044" spans="2:10" x14ac:dyDescent="0.3">
      <c r="B1044" s="264" t="s">
        <v>34</v>
      </c>
      <c r="C1044" s="265"/>
      <c r="D1044" s="412" t="s">
        <v>104</v>
      </c>
      <c r="E1044" s="413"/>
      <c r="F1044" s="413"/>
      <c r="G1044" s="413"/>
      <c r="H1044" s="414"/>
      <c r="I1044" s="266">
        <f>I60</f>
        <v>0</v>
      </c>
      <c r="J1044" s="267">
        <f>J60</f>
        <v>0</v>
      </c>
    </row>
    <row r="1045" spans="2:10" x14ac:dyDescent="0.3">
      <c r="B1045" s="264" t="s">
        <v>36</v>
      </c>
      <c r="C1045" s="265"/>
      <c r="D1045" s="412" t="s">
        <v>156</v>
      </c>
      <c r="E1045" s="413"/>
      <c r="F1045" s="413"/>
      <c r="G1045" s="413"/>
      <c r="H1045" s="414"/>
      <c r="I1045" s="266">
        <f>I111</f>
        <v>0</v>
      </c>
      <c r="J1045" s="267">
        <f>J111</f>
        <v>0</v>
      </c>
    </row>
    <row r="1046" spans="2:10" x14ac:dyDescent="0.3">
      <c r="B1046" s="264" t="s">
        <v>39</v>
      </c>
      <c r="C1046" s="265"/>
      <c r="D1046" s="412" t="s">
        <v>219</v>
      </c>
      <c r="E1046" s="413"/>
      <c r="F1046" s="413"/>
      <c r="G1046" s="413"/>
      <c r="H1046" s="414"/>
      <c r="I1046" s="266">
        <f>I171</f>
        <v>0</v>
      </c>
      <c r="J1046" s="267">
        <f>J171</f>
        <v>0</v>
      </c>
    </row>
    <row r="1047" spans="2:10" x14ac:dyDescent="0.3">
      <c r="B1047" s="264" t="s">
        <v>41</v>
      </c>
      <c r="C1047" s="265"/>
      <c r="D1047" s="412" t="s">
        <v>1156</v>
      </c>
      <c r="E1047" s="413"/>
      <c r="F1047" s="413"/>
      <c r="G1047" s="413"/>
      <c r="H1047" s="414"/>
      <c r="I1047" s="266">
        <f>I187</f>
        <v>0</v>
      </c>
      <c r="J1047" s="267">
        <f>J187</f>
        <v>0</v>
      </c>
    </row>
    <row r="1048" spans="2:10" x14ac:dyDescent="0.3">
      <c r="B1048" s="264" t="s">
        <v>43</v>
      </c>
      <c r="C1048" s="265"/>
      <c r="D1048" s="412" t="s">
        <v>290</v>
      </c>
      <c r="E1048" s="413"/>
      <c r="F1048" s="413"/>
      <c r="G1048" s="413"/>
      <c r="H1048" s="414"/>
      <c r="I1048" s="266">
        <f>I238</f>
        <v>0</v>
      </c>
      <c r="J1048" s="267">
        <f>J238</f>
        <v>0</v>
      </c>
    </row>
    <row r="1049" spans="2:10" x14ac:dyDescent="0.3">
      <c r="B1049" s="264" t="s">
        <v>45</v>
      </c>
      <c r="C1049" s="265"/>
      <c r="D1049" s="412" t="s">
        <v>300</v>
      </c>
      <c r="E1049" s="413"/>
      <c r="F1049" s="413"/>
      <c r="G1049" s="413"/>
      <c r="H1049" s="414"/>
      <c r="I1049" s="266">
        <f>I250</f>
        <v>17564908.680000003</v>
      </c>
      <c r="J1049" s="267">
        <f>J250</f>
        <v>0.95783095684051445</v>
      </c>
    </row>
    <row r="1050" spans="2:10" x14ac:dyDescent="0.3">
      <c r="B1050" s="264" t="s">
        <v>47</v>
      </c>
      <c r="C1050" s="265"/>
      <c r="D1050" s="412" t="s">
        <v>355</v>
      </c>
      <c r="E1050" s="413"/>
      <c r="F1050" s="413"/>
      <c r="G1050" s="413"/>
      <c r="H1050" s="414"/>
      <c r="I1050" s="266">
        <f>I306</f>
        <v>0</v>
      </c>
      <c r="J1050" s="267">
        <f>J306</f>
        <v>0</v>
      </c>
    </row>
    <row r="1051" spans="2:10" x14ac:dyDescent="0.3">
      <c r="B1051" s="264" t="s">
        <v>49</v>
      </c>
      <c r="C1051" s="265"/>
      <c r="D1051" s="412" t="s">
        <v>374</v>
      </c>
      <c r="E1051" s="413"/>
      <c r="F1051" s="413"/>
      <c r="G1051" s="413"/>
      <c r="H1051" s="414"/>
      <c r="I1051" s="266">
        <f>I325</f>
        <v>0</v>
      </c>
      <c r="J1051" s="267">
        <f>J325</f>
        <v>0</v>
      </c>
    </row>
    <row r="1052" spans="2:10" x14ac:dyDescent="0.3">
      <c r="B1052" s="264" t="s">
        <v>51</v>
      </c>
      <c r="C1052" s="265"/>
      <c r="D1052" s="412" t="s">
        <v>1157</v>
      </c>
      <c r="E1052" s="413"/>
      <c r="F1052" s="413"/>
      <c r="G1052" s="413"/>
      <c r="H1052" s="414"/>
      <c r="I1052" s="266">
        <f>I449</f>
        <v>0</v>
      </c>
      <c r="J1052" s="267">
        <f>J449</f>
        <v>0</v>
      </c>
    </row>
    <row r="1053" spans="2:10" x14ac:dyDescent="0.3">
      <c r="B1053" s="264" t="s">
        <v>53</v>
      </c>
      <c r="C1053" s="265"/>
      <c r="D1053" s="412" t="s">
        <v>1158</v>
      </c>
      <c r="E1053" s="413"/>
      <c r="F1053" s="413"/>
      <c r="G1053" s="413"/>
      <c r="H1053" s="414"/>
      <c r="I1053" s="266">
        <f>I597</f>
        <v>0</v>
      </c>
      <c r="J1053" s="267">
        <f>J597</f>
        <v>0</v>
      </c>
    </row>
    <row r="1054" spans="2:10" x14ac:dyDescent="0.3">
      <c r="B1054" s="264" t="s">
        <v>56</v>
      </c>
      <c r="C1054" s="265"/>
      <c r="D1054" s="412" t="s">
        <v>1159</v>
      </c>
      <c r="E1054" s="413"/>
      <c r="F1054" s="413"/>
      <c r="G1054" s="413"/>
      <c r="H1054" s="414"/>
      <c r="I1054" s="266">
        <f>I733</f>
        <v>0</v>
      </c>
      <c r="J1054" s="267">
        <f>J733</f>
        <v>0</v>
      </c>
    </row>
    <row r="1055" spans="2:10" x14ac:dyDescent="0.3">
      <c r="B1055" s="264" t="s">
        <v>58</v>
      </c>
      <c r="C1055" s="265"/>
      <c r="D1055" s="412" t="s">
        <v>1160</v>
      </c>
      <c r="E1055" s="413"/>
      <c r="F1055" s="413"/>
      <c r="G1055" s="413"/>
      <c r="H1055" s="414"/>
      <c r="I1055" s="266">
        <f>I832</f>
        <v>0</v>
      </c>
      <c r="J1055" s="267">
        <f>J832</f>
        <v>0</v>
      </c>
    </row>
    <row r="1056" spans="2:10" x14ac:dyDescent="0.3">
      <c r="B1056" s="264" t="s">
        <v>60</v>
      </c>
      <c r="C1056" s="265"/>
      <c r="D1056" s="412" t="s">
        <v>1161</v>
      </c>
      <c r="E1056" s="413"/>
      <c r="F1056" s="413"/>
      <c r="G1056" s="413"/>
      <c r="H1056" s="414"/>
      <c r="I1056" s="266">
        <f>I839</f>
        <v>0</v>
      </c>
      <c r="J1056" s="267">
        <f>J839</f>
        <v>0</v>
      </c>
    </row>
    <row r="1057" spans="2:10" x14ac:dyDescent="0.3">
      <c r="B1057" s="264" t="s">
        <v>62</v>
      </c>
      <c r="C1057" s="265"/>
      <c r="D1057" s="412" t="s">
        <v>1162</v>
      </c>
      <c r="E1057" s="413"/>
      <c r="F1057" s="413"/>
      <c r="G1057" s="413"/>
      <c r="H1057" s="414"/>
      <c r="I1057" s="266">
        <f>I902</f>
        <v>0</v>
      </c>
      <c r="J1057" s="267">
        <f>J902</f>
        <v>0</v>
      </c>
    </row>
    <row r="1058" spans="2:10" x14ac:dyDescent="0.3">
      <c r="B1058" s="264" t="s">
        <v>64</v>
      </c>
      <c r="C1058" s="265"/>
      <c r="D1058" s="412" t="s">
        <v>1054</v>
      </c>
      <c r="E1058" s="413"/>
      <c r="F1058" s="413"/>
      <c r="G1058" s="413"/>
      <c r="H1058" s="414"/>
      <c r="I1058" s="266">
        <f>I933</f>
        <v>0</v>
      </c>
      <c r="J1058" s="267">
        <f>J933</f>
        <v>0</v>
      </c>
    </row>
    <row r="1059" spans="2:10" x14ac:dyDescent="0.3">
      <c r="B1059" s="264" t="s">
        <v>66</v>
      </c>
      <c r="C1059" s="265"/>
      <c r="D1059" s="412" t="s">
        <v>1065</v>
      </c>
      <c r="E1059" s="413"/>
      <c r="F1059" s="413"/>
      <c r="G1059" s="413"/>
      <c r="H1059" s="414"/>
      <c r="I1059" s="266">
        <f>I946</f>
        <v>0</v>
      </c>
      <c r="J1059" s="267">
        <f>J946</f>
        <v>0</v>
      </c>
    </row>
    <row r="1060" spans="2:10" x14ac:dyDescent="0.3">
      <c r="B1060" s="264" t="s">
        <v>68</v>
      </c>
      <c r="C1060" s="265"/>
      <c r="D1060" s="412" t="s">
        <v>1087</v>
      </c>
      <c r="E1060" s="413"/>
      <c r="F1060" s="413"/>
      <c r="G1060" s="413"/>
      <c r="H1060" s="414"/>
      <c r="I1060" s="266">
        <f>I970</f>
        <v>0</v>
      </c>
      <c r="J1060" s="267">
        <f>J970</f>
        <v>0</v>
      </c>
    </row>
    <row r="1061" spans="2:10" x14ac:dyDescent="0.3">
      <c r="B1061" s="264" t="s">
        <v>70</v>
      </c>
      <c r="C1061" s="265"/>
      <c r="D1061" s="412" t="s">
        <v>1097</v>
      </c>
      <c r="E1061" s="413"/>
      <c r="F1061" s="413"/>
      <c r="G1061" s="413"/>
      <c r="H1061" s="414"/>
      <c r="I1061" s="266">
        <f>I981</f>
        <v>0</v>
      </c>
      <c r="J1061" s="267">
        <f>J981</f>
        <v>0</v>
      </c>
    </row>
    <row r="1062" spans="2:10" x14ac:dyDescent="0.3">
      <c r="B1062" s="264" t="s">
        <v>72</v>
      </c>
      <c r="C1062" s="268"/>
      <c r="D1062" s="401" t="s">
        <v>1112</v>
      </c>
      <c r="E1062" s="401"/>
      <c r="F1062" s="401"/>
      <c r="G1062" s="401"/>
      <c r="H1062" s="401"/>
      <c r="I1062" s="266">
        <f>I995</f>
        <v>0</v>
      </c>
      <c r="J1062" s="267">
        <f>J995</f>
        <v>0</v>
      </c>
    </row>
    <row r="1063" spans="2:10" x14ac:dyDescent="0.3">
      <c r="B1063" s="264" t="s">
        <v>74</v>
      </c>
      <c r="C1063" s="268"/>
      <c r="D1063" s="401" t="s">
        <v>777</v>
      </c>
      <c r="E1063" s="401"/>
      <c r="F1063" s="401"/>
      <c r="G1063" s="401"/>
      <c r="H1063" s="401"/>
      <c r="I1063" s="266">
        <f>I998</f>
        <v>264058.33679999999</v>
      </c>
      <c r="J1063" s="267">
        <f>J998</f>
        <v>1.4399348952314551E-2</v>
      </c>
    </row>
    <row r="1064" spans="2:10" ht="9" customHeight="1" thickBot="1" x14ac:dyDescent="0.35">
      <c r="B1064" s="269"/>
      <c r="C1064" s="270"/>
      <c r="D1064" s="271"/>
      <c r="E1064" s="271"/>
      <c r="F1064" s="271"/>
      <c r="G1064" s="271"/>
      <c r="H1064" s="271"/>
      <c r="I1064" s="272"/>
      <c r="J1064" s="273"/>
    </row>
    <row r="1065" spans="2:10" ht="15" thickBot="1" x14ac:dyDescent="0.35">
      <c r="B1065" s="415"/>
      <c r="C1065" s="416"/>
      <c r="D1065" s="417" t="s">
        <v>1142</v>
      </c>
      <c r="E1065" s="417"/>
      <c r="F1065" s="417"/>
      <c r="G1065" s="417"/>
      <c r="H1065" s="417"/>
      <c r="I1065" s="274">
        <f>SUM(I1042:I1063)</f>
        <v>18338213.600800004</v>
      </c>
      <c r="J1065" s="275">
        <f>SUM(J1042:J1063)</f>
        <v>1</v>
      </c>
    </row>
    <row r="1066" spans="2:10" ht="9.75" customHeight="1" x14ac:dyDescent="0.3">
      <c r="B1066" s="257"/>
      <c r="C1066" s="257"/>
      <c r="D1066" s="276"/>
      <c r="E1066" s="276"/>
      <c r="F1066" s="276"/>
      <c r="G1066" s="276"/>
      <c r="H1066" s="276"/>
      <c r="I1066" s="277"/>
      <c r="J1066" s="278"/>
    </row>
    <row r="1067" spans="2:10" ht="15" customHeight="1" x14ac:dyDescent="0.3">
      <c r="B1067" s="264" t="s">
        <v>76</v>
      </c>
      <c r="C1067" s="279"/>
      <c r="D1067" s="401" t="str">
        <f>D1027</f>
        <v>HONORARIOS REPRESENTANTE TECNICO</v>
      </c>
      <c r="E1067" s="401"/>
      <c r="F1067" s="401"/>
      <c r="G1067" s="401"/>
      <c r="H1067" s="401"/>
      <c r="I1067" s="280">
        <f>H1030</f>
        <v>724146.40802400012</v>
      </c>
      <c r="J1067" s="281"/>
    </row>
    <row r="1068" spans="2:10" ht="9.75" customHeight="1" thickBot="1" x14ac:dyDescent="0.35">
      <c r="B1068" s="402"/>
      <c r="C1068" s="403"/>
      <c r="D1068" s="400"/>
      <c r="E1068" s="400"/>
      <c r="F1068" s="400"/>
      <c r="G1068" s="400"/>
      <c r="H1068" s="400"/>
      <c r="I1068" s="400"/>
      <c r="J1068" s="400"/>
    </row>
    <row r="1069" spans="2:10" ht="17.25" customHeight="1" thickBot="1" x14ac:dyDescent="0.35">
      <c r="B1069" s="257"/>
      <c r="C1069" s="257"/>
      <c r="D1069" s="404" t="s">
        <v>1163</v>
      </c>
      <c r="E1069" s="404"/>
      <c r="F1069" s="404"/>
      <c r="G1069" s="404"/>
      <c r="H1069" s="404"/>
      <c r="I1069" s="405">
        <f>I1065+I1067</f>
        <v>19062360.008824006</v>
      </c>
      <c r="J1069" s="406"/>
    </row>
    <row r="1070" spans="2:10" ht="9.75" customHeight="1" x14ac:dyDescent="0.3">
      <c r="B1070" s="257"/>
      <c r="C1070" s="257"/>
      <c r="D1070" s="282"/>
      <c r="E1070" s="282"/>
      <c r="F1070" s="282"/>
      <c r="G1070" s="282"/>
      <c r="H1070" s="282"/>
      <c r="I1070" s="283"/>
      <c r="J1070" s="284"/>
    </row>
    <row r="1071" spans="2:10" ht="18" customHeight="1" x14ac:dyDescent="0.3">
      <c r="B1071" s="257"/>
      <c r="C1071" s="407" t="s">
        <v>1164</v>
      </c>
      <c r="D1071" s="408"/>
      <c r="E1071" s="408"/>
      <c r="F1071" s="408"/>
      <c r="G1071" s="408"/>
      <c r="H1071" s="408"/>
      <c r="I1071" s="408"/>
      <c r="J1071" s="284"/>
    </row>
    <row r="1072" spans="2:10" ht="11.25" customHeight="1" thickBot="1" x14ac:dyDescent="0.35">
      <c r="B1072" s="257"/>
      <c r="C1072" s="257"/>
    </row>
    <row r="1073" spans="2:10" x14ac:dyDescent="0.3">
      <c r="B1073" s="392"/>
      <c r="C1073" s="393"/>
      <c r="D1073" s="409" t="s">
        <v>1165</v>
      </c>
      <c r="E1073" s="410"/>
      <c r="F1073" s="411"/>
      <c r="G1073" s="285" t="s">
        <v>23</v>
      </c>
      <c r="H1073" s="286"/>
    </row>
    <row r="1074" spans="2:10" x14ac:dyDescent="0.3">
      <c r="B1074" s="392"/>
      <c r="C1074" s="393"/>
      <c r="D1074" s="394" t="s">
        <v>1166</v>
      </c>
      <c r="E1074" s="395"/>
      <c r="F1074" s="396"/>
      <c r="G1074" s="287" t="s">
        <v>23</v>
      </c>
      <c r="H1074" s="288"/>
    </row>
    <row r="1075" spans="2:10" ht="15" thickBot="1" x14ac:dyDescent="0.35">
      <c r="B1075" s="289"/>
      <c r="C1075" s="290"/>
      <c r="D1075" s="394" t="s">
        <v>1167</v>
      </c>
      <c r="E1075" s="395"/>
      <c r="F1075" s="396"/>
      <c r="G1075" s="291" t="s">
        <v>23</v>
      </c>
      <c r="H1075" s="292"/>
    </row>
    <row r="1076" spans="2:10" ht="16.2" thickBot="1" x14ac:dyDescent="0.35">
      <c r="B1076" s="392"/>
      <c r="C1076" s="393"/>
      <c r="D1076" s="397" t="s">
        <v>1168</v>
      </c>
      <c r="E1076" s="398"/>
      <c r="F1076" s="399"/>
      <c r="G1076" s="293" t="s">
        <v>1169</v>
      </c>
      <c r="H1076" s="294" t="e">
        <f>I1069/(H1073+H1074/2+H1075*0.15)</f>
        <v>#DIV/0!</v>
      </c>
    </row>
    <row r="1077" spans="2:10" ht="15" thickBot="1" x14ac:dyDescent="0.35">
      <c r="B1077" s="392"/>
      <c r="C1077" s="393"/>
      <c r="D1077" s="400"/>
      <c r="E1077" s="400"/>
      <c r="F1077" s="400"/>
      <c r="G1077" s="400"/>
      <c r="H1077" s="400"/>
    </row>
    <row r="1078" spans="2:10" ht="15" thickBot="1" x14ac:dyDescent="0.35">
      <c r="B1078" s="386" t="s">
        <v>1170</v>
      </c>
      <c r="C1078" s="387"/>
      <c r="D1078" s="387"/>
      <c r="E1078" s="387"/>
      <c r="F1078" s="387"/>
      <c r="G1078" s="387"/>
      <c r="H1078" s="387"/>
      <c r="I1078" s="387"/>
      <c r="J1078" s="388"/>
    </row>
    <row r="1079" spans="2:10" x14ac:dyDescent="0.3">
      <c r="B1079" s="389"/>
      <c r="C1079" s="389"/>
      <c r="D1079" s="389"/>
      <c r="E1079" s="389"/>
      <c r="F1079" s="389"/>
      <c r="G1079" s="389"/>
      <c r="H1079" s="389"/>
      <c r="I1079" s="389"/>
      <c r="J1079" s="389"/>
    </row>
    <row r="1080" spans="2:10" x14ac:dyDescent="0.3">
      <c r="B1080" s="390" t="s">
        <v>1171</v>
      </c>
      <c r="C1080" s="390"/>
      <c r="D1080" s="390"/>
      <c r="E1080" s="390"/>
      <c r="F1080" s="390"/>
      <c r="G1080" s="390"/>
      <c r="H1080" s="390"/>
      <c r="I1080" s="390"/>
      <c r="J1080" s="390"/>
    </row>
    <row r="1081" spans="2:10" x14ac:dyDescent="0.3">
      <c r="B1081" s="381" t="s">
        <v>1172</v>
      </c>
      <c r="C1081" s="382"/>
      <c r="D1081" s="382"/>
      <c r="E1081" s="382"/>
      <c r="F1081" s="382"/>
      <c r="G1081" s="383"/>
      <c r="H1081" s="383"/>
      <c r="I1081" s="383"/>
      <c r="J1081" s="384"/>
    </row>
    <row r="1082" spans="2:10" x14ac:dyDescent="0.3">
      <c r="B1082" s="391"/>
      <c r="C1082" s="391"/>
      <c r="D1082" s="391"/>
      <c r="E1082" s="391"/>
      <c r="F1082" s="391"/>
      <c r="G1082" s="391"/>
      <c r="H1082" s="391"/>
      <c r="I1082" s="391"/>
      <c r="J1082" s="391"/>
    </row>
    <row r="1083" spans="2:10" x14ac:dyDescent="0.3">
      <c r="B1083" s="390" t="s">
        <v>1173</v>
      </c>
      <c r="C1083" s="390"/>
      <c r="D1083" s="390"/>
      <c r="E1083" s="390"/>
      <c r="F1083" s="390"/>
      <c r="G1083" s="390"/>
      <c r="H1083" s="390"/>
      <c r="I1083" s="390"/>
      <c r="J1083" s="390"/>
    </row>
    <row r="1084" spans="2:10" x14ac:dyDescent="0.3">
      <c r="B1084" s="381" t="s">
        <v>1174</v>
      </c>
      <c r="C1084" s="382"/>
      <c r="D1084" s="382"/>
      <c r="E1084" s="382"/>
      <c r="F1084" s="382"/>
      <c r="G1084" s="383"/>
      <c r="H1084" s="383"/>
      <c r="I1084" s="383"/>
      <c r="J1084" s="384"/>
    </row>
    <row r="1085" spans="2:10" x14ac:dyDescent="0.3">
      <c r="B1085" s="385"/>
      <c r="C1085" s="385"/>
      <c r="D1085" s="385"/>
      <c r="E1085" s="385"/>
      <c r="F1085" s="385"/>
      <c r="G1085" s="385"/>
      <c r="H1085" s="385"/>
      <c r="I1085" s="385"/>
      <c r="J1085" s="385"/>
    </row>
    <row r="1086" spans="2:10" x14ac:dyDescent="0.3">
      <c r="B1086" s="295"/>
      <c r="C1086" s="296"/>
      <c r="D1086" s="296"/>
      <c r="E1086" s="296"/>
      <c r="F1086" s="296"/>
      <c r="G1086" s="296"/>
      <c r="H1086" s="296"/>
      <c r="I1086" s="296"/>
      <c r="J1086" s="296"/>
    </row>
    <row r="1087" spans="2:10" x14ac:dyDescent="0.3">
      <c r="B1087" s="295"/>
      <c r="C1087" s="296"/>
      <c r="D1087" s="296"/>
      <c r="E1087" s="296"/>
      <c r="F1087" s="297"/>
      <c r="G1087" s="296"/>
      <c r="H1087" s="296"/>
      <c r="I1087" s="296"/>
      <c r="J1087" s="296"/>
    </row>
    <row r="1088" spans="2:10" x14ac:dyDescent="0.3">
      <c r="B1088" s="295"/>
      <c r="C1088" s="296"/>
      <c r="D1088" s="296"/>
      <c r="E1088" s="296"/>
      <c r="F1088" s="297"/>
      <c r="G1088" s="296"/>
      <c r="H1088" s="296"/>
      <c r="I1088" s="296"/>
      <c r="J1088" s="296"/>
    </row>
    <row r="1089" spans="2:10" x14ac:dyDescent="0.3">
      <c r="B1089" s="295"/>
      <c r="C1089" s="296"/>
      <c r="D1089" s="296"/>
      <c r="E1089" s="296"/>
      <c r="F1089" s="298"/>
      <c r="G1089" s="296"/>
      <c r="H1089" s="296"/>
      <c r="I1089" s="296"/>
      <c r="J1089" s="296"/>
    </row>
    <row r="1090" spans="2:10" x14ac:dyDescent="0.3">
      <c r="B1090" s="295"/>
      <c r="C1090" s="296"/>
      <c r="D1090" s="296"/>
      <c r="E1090" s="296"/>
      <c r="F1090" s="296"/>
      <c r="G1090" s="296"/>
      <c r="H1090" s="296"/>
      <c r="I1090" s="296"/>
      <c r="J1090" s="296"/>
    </row>
    <row r="1091" spans="2:10" x14ac:dyDescent="0.3">
      <c r="B1091" s="295"/>
      <c r="C1091" s="296"/>
      <c r="D1091" s="296"/>
      <c r="E1091" s="296"/>
      <c r="F1091" s="296"/>
      <c r="G1091" s="296"/>
      <c r="H1091" s="296"/>
      <c r="I1091" s="296"/>
      <c r="J1091" s="296"/>
    </row>
    <row r="1092" spans="2:10" x14ac:dyDescent="0.3">
      <c r="B1092" s="295"/>
      <c r="C1092" s="296"/>
      <c r="D1092" s="296"/>
      <c r="E1092" s="296"/>
      <c r="F1092" s="296"/>
      <c r="G1092" s="296"/>
      <c r="H1092" s="296"/>
      <c r="I1092" s="296"/>
      <c r="J1092" s="296"/>
    </row>
    <row r="1093" spans="2:10" x14ac:dyDescent="0.3">
      <c r="B1093" s="295"/>
      <c r="C1093" s="296"/>
      <c r="D1093" s="296"/>
      <c r="E1093" s="296"/>
      <c r="F1093" s="296"/>
      <c r="G1093" s="296"/>
      <c r="H1093" s="296"/>
      <c r="I1093" s="296"/>
      <c r="J1093" s="296"/>
    </row>
    <row r="1094" spans="2:10" x14ac:dyDescent="0.3">
      <c r="B1094" s="295"/>
      <c r="C1094" s="296"/>
      <c r="D1094" s="296"/>
      <c r="E1094" s="296"/>
      <c r="F1094" s="296"/>
      <c r="G1094" s="296"/>
      <c r="H1094" s="296"/>
      <c r="I1094" s="296"/>
      <c r="J1094" s="296"/>
    </row>
    <row r="1095" spans="2:10" x14ac:dyDescent="0.3">
      <c r="B1095" s="295"/>
      <c r="C1095" s="296"/>
      <c r="D1095" s="296"/>
      <c r="E1095" s="296"/>
      <c r="F1095" s="296"/>
      <c r="G1095" s="296"/>
      <c r="H1095" s="296"/>
      <c r="I1095" s="296"/>
      <c r="J1095" s="296"/>
    </row>
    <row r="1096" spans="2:10" x14ac:dyDescent="0.3">
      <c r="B1096" s="295"/>
      <c r="C1096" s="296"/>
      <c r="D1096" s="296"/>
      <c r="E1096" s="296"/>
      <c r="F1096" s="296"/>
      <c r="G1096" s="296"/>
      <c r="H1096" s="296"/>
      <c r="I1096" s="296"/>
      <c r="J1096" s="296"/>
    </row>
    <row r="1097" spans="2:10" x14ac:dyDescent="0.3">
      <c r="B1097" s="295"/>
      <c r="C1097" s="296"/>
      <c r="D1097" s="296"/>
      <c r="E1097" s="296"/>
      <c r="F1097" s="296"/>
      <c r="G1097" s="296"/>
      <c r="H1097" s="296"/>
      <c r="I1097" s="296"/>
      <c r="J1097" s="296"/>
    </row>
    <row r="1098" spans="2:10" x14ac:dyDescent="0.3">
      <c r="B1098" s="295"/>
      <c r="C1098" s="296"/>
      <c r="D1098" s="296"/>
      <c r="E1098" s="296"/>
      <c r="F1098" s="296"/>
      <c r="G1098" s="296"/>
      <c r="H1098" s="296"/>
      <c r="I1098" s="296"/>
      <c r="J1098" s="296"/>
    </row>
    <row r="1099" spans="2:10" x14ac:dyDescent="0.3">
      <c r="B1099" s="295"/>
      <c r="C1099" s="296"/>
      <c r="D1099" s="296"/>
      <c r="E1099" s="296"/>
      <c r="F1099" s="296"/>
      <c r="G1099" s="296"/>
      <c r="H1099" s="296"/>
      <c r="I1099" s="296"/>
      <c r="J1099" s="296"/>
    </row>
    <row r="1100" spans="2:10" x14ac:dyDescent="0.3">
      <c r="B1100" s="295"/>
      <c r="C1100" s="296"/>
      <c r="D1100" s="296"/>
      <c r="E1100" s="296"/>
      <c r="F1100" s="296"/>
      <c r="G1100" s="296"/>
      <c r="H1100" s="296"/>
      <c r="I1100" s="296"/>
      <c r="J1100" s="296"/>
    </row>
    <row r="1101" spans="2:10" x14ac:dyDescent="0.3">
      <c r="B1101" s="295"/>
      <c r="C1101" s="296"/>
      <c r="D1101" s="296"/>
      <c r="E1101" s="296"/>
      <c r="F1101" s="296"/>
      <c r="G1101" s="296"/>
      <c r="H1101" s="296"/>
      <c r="I1101" s="296"/>
      <c r="J1101" s="296"/>
    </row>
    <row r="1102" spans="2:10" x14ac:dyDescent="0.3">
      <c r="B1102" s="295"/>
      <c r="C1102" s="296"/>
      <c r="D1102" s="296"/>
      <c r="E1102" s="296"/>
      <c r="F1102" s="296"/>
      <c r="G1102" s="296"/>
      <c r="H1102" s="296"/>
      <c r="I1102" s="296"/>
      <c r="J1102" s="296"/>
    </row>
    <row r="1103" spans="2:10" x14ac:dyDescent="0.3">
      <c r="B1103" s="295"/>
      <c r="C1103" s="296"/>
      <c r="D1103" s="296"/>
      <c r="E1103" s="296"/>
      <c r="F1103" s="296"/>
      <c r="G1103" s="296"/>
      <c r="H1103" s="296"/>
      <c r="I1103" s="296"/>
      <c r="J1103" s="296"/>
    </row>
    <row r="1104" spans="2:10" x14ac:dyDescent="0.3">
      <c r="B1104" s="295"/>
      <c r="C1104" s="296"/>
      <c r="D1104" s="296"/>
      <c r="E1104" s="296"/>
      <c r="F1104" s="296"/>
      <c r="G1104" s="296"/>
      <c r="H1104" s="296"/>
      <c r="I1104" s="296"/>
      <c r="J1104" s="296"/>
    </row>
    <row r="1105" spans="2:10" x14ac:dyDescent="0.3">
      <c r="B1105" s="295"/>
      <c r="C1105" s="296"/>
      <c r="D1105" s="296"/>
      <c r="E1105" s="296"/>
      <c r="F1105" s="296"/>
      <c r="G1105" s="296"/>
      <c r="H1105" s="296"/>
      <c r="I1105" s="296"/>
      <c r="J1105" s="296"/>
    </row>
    <row r="1106" spans="2:10" x14ac:dyDescent="0.3">
      <c r="B1106" s="295"/>
      <c r="C1106" s="296"/>
      <c r="D1106" s="296"/>
      <c r="E1106" s="296"/>
      <c r="F1106" s="296"/>
      <c r="G1106" s="296"/>
      <c r="H1106" s="296"/>
      <c r="I1106" s="296"/>
      <c r="J1106" s="296"/>
    </row>
    <row r="1107" spans="2:10" x14ac:dyDescent="0.3">
      <c r="B1107" s="295"/>
      <c r="C1107" s="296"/>
      <c r="D1107" s="296"/>
      <c r="E1107" s="296"/>
      <c r="F1107" s="296"/>
      <c r="G1107" s="296"/>
      <c r="H1107" s="296"/>
      <c r="I1107" s="296"/>
      <c r="J1107" s="296"/>
    </row>
    <row r="1108" spans="2:10" x14ac:dyDescent="0.3">
      <c r="B1108" s="295"/>
      <c r="C1108" s="296"/>
      <c r="D1108" s="296"/>
      <c r="E1108" s="296"/>
      <c r="F1108" s="296"/>
      <c r="G1108" s="296"/>
      <c r="H1108" s="296"/>
      <c r="I1108" s="296"/>
      <c r="J1108" s="296"/>
    </row>
    <row r="1109" spans="2:10" x14ac:dyDescent="0.3">
      <c r="B1109" s="295"/>
      <c r="C1109" s="296"/>
      <c r="D1109" s="296"/>
      <c r="E1109" s="296"/>
      <c r="F1109" s="296"/>
      <c r="G1109" s="296"/>
      <c r="H1109" s="296"/>
      <c r="I1109" s="296"/>
      <c r="J1109" s="296"/>
    </row>
    <row r="1110" spans="2:10" x14ac:dyDescent="0.3">
      <c r="B1110" s="295"/>
      <c r="C1110" s="296"/>
      <c r="D1110" s="296"/>
      <c r="E1110" s="296"/>
      <c r="F1110" s="296"/>
      <c r="G1110" s="296"/>
      <c r="H1110" s="296"/>
      <c r="I1110" s="296"/>
      <c r="J1110" s="296"/>
    </row>
    <row r="1111" spans="2:10" x14ac:dyDescent="0.3">
      <c r="B1111" s="295"/>
      <c r="C1111" s="296"/>
      <c r="D1111" s="296"/>
      <c r="E1111" s="296"/>
      <c r="F1111" s="296"/>
      <c r="G1111" s="296"/>
      <c r="H1111" s="296"/>
      <c r="I1111" s="296"/>
      <c r="J1111" s="296"/>
    </row>
    <row r="1112" spans="2:10" x14ac:dyDescent="0.3">
      <c r="B1112" s="295"/>
      <c r="C1112" s="296"/>
      <c r="D1112" s="296"/>
      <c r="E1112" s="296"/>
      <c r="F1112" s="296"/>
      <c r="G1112" s="296"/>
      <c r="H1112" s="296"/>
      <c r="I1112" s="296"/>
      <c r="J1112" s="296"/>
    </row>
    <row r="1113" spans="2:10" x14ac:dyDescent="0.3">
      <c r="B1113" s="295"/>
      <c r="C1113" s="296"/>
      <c r="D1113" s="296"/>
      <c r="E1113" s="296"/>
      <c r="F1113" s="296"/>
      <c r="G1113" s="296"/>
      <c r="H1113" s="296"/>
      <c r="I1113" s="296"/>
      <c r="J1113" s="296"/>
    </row>
    <row r="1114" spans="2:10" x14ac:dyDescent="0.3">
      <c r="B1114" s="295"/>
      <c r="C1114" s="296"/>
      <c r="D1114" s="296"/>
      <c r="E1114" s="296"/>
      <c r="F1114" s="296"/>
      <c r="G1114" s="296"/>
      <c r="H1114" s="296"/>
      <c r="I1114" s="296"/>
      <c r="J1114" s="296"/>
    </row>
    <row r="1115" spans="2:10" x14ac:dyDescent="0.3">
      <c r="B1115" s="295"/>
      <c r="C1115" s="296"/>
      <c r="D1115" s="296"/>
      <c r="E1115" s="296"/>
      <c r="F1115" s="296"/>
      <c r="G1115" s="296"/>
      <c r="H1115" s="296"/>
      <c r="I1115" s="296"/>
      <c r="J1115" s="296"/>
    </row>
    <row r="1116" spans="2:10" x14ac:dyDescent="0.3">
      <c r="B1116" s="295"/>
      <c r="C1116" s="296"/>
      <c r="D1116" s="296"/>
      <c r="E1116" s="296"/>
      <c r="F1116" s="296"/>
      <c r="G1116" s="296"/>
      <c r="H1116" s="296"/>
      <c r="I1116" s="296"/>
      <c r="J1116" s="296"/>
    </row>
    <row r="1117" spans="2:10" x14ac:dyDescent="0.3">
      <c r="B1117" s="295"/>
      <c r="C1117" s="296"/>
      <c r="D1117" s="296"/>
      <c r="E1117" s="296"/>
      <c r="F1117" s="296"/>
      <c r="G1117" s="296"/>
      <c r="H1117" s="296"/>
      <c r="I1117" s="296"/>
      <c r="J1117" s="296"/>
    </row>
    <row r="1118" spans="2:10" x14ac:dyDescent="0.3">
      <c r="B1118" s="295"/>
      <c r="C1118" s="296"/>
      <c r="D1118" s="296"/>
      <c r="E1118" s="296"/>
      <c r="F1118" s="296"/>
      <c r="G1118" s="296"/>
      <c r="H1118" s="296"/>
      <c r="I1118" s="296"/>
      <c r="J1118" s="296"/>
    </row>
    <row r="1119" spans="2:10" x14ac:dyDescent="0.3">
      <c r="B1119" s="295"/>
      <c r="C1119" s="296"/>
      <c r="D1119" s="296"/>
      <c r="E1119" s="296"/>
      <c r="F1119" s="296"/>
      <c r="G1119" s="296"/>
      <c r="H1119" s="296"/>
      <c r="I1119" s="296"/>
      <c r="J1119" s="296"/>
    </row>
    <row r="1120" spans="2:10" x14ac:dyDescent="0.3">
      <c r="B1120" s="295"/>
      <c r="C1120" s="296"/>
      <c r="D1120" s="296"/>
      <c r="E1120" s="296"/>
      <c r="F1120" s="296"/>
      <c r="G1120" s="296"/>
      <c r="H1120" s="296"/>
      <c r="I1120" s="296"/>
      <c r="J1120" s="296"/>
    </row>
    <row r="1121" spans="2:10" x14ac:dyDescent="0.3">
      <c r="B1121" s="295"/>
      <c r="C1121" s="296"/>
      <c r="D1121" s="296"/>
      <c r="E1121" s="296"/>
      <c r="F1121" s="296"/>
      <c r="G1121" s="296"/>
      <c r="H1121" s="296"/>
      <c r="I1121" s="296"/>
      <c r="J1121" s="296"/>
    </row>
    <row r="1122" spans="2:10" x14ac:dyDescent="0.3">
      <c r="B1122" s="295"/>
      <c r="C1122" s="296"/>
      <c r="D1122" s="296"/>
      <c r="E1122" s="296"/>
      <c r="F1122" s="296"/>
      <c r="G1122" s="296"/>
      <c r="H1122" s="296"/>
      <c r="I1122" s="296"/>
      <c r="J1122" s="296"/>
    </row>
    <row r="1123" spans="2:10" x14ac:dyDescent="0.3">
      <c r="B1123" s="295"/>
      <c r="C1123" s="296"/>
      <c r="D1123" s="296"/>
      <c r="E1123" s="296"/>
      <c r="F1123" s="296"/>
      <c r="G1123" s="296"/>
      <c r="H1123" s="296"/>
      <c r="I1123" s="296"/>
      <c r="J1123" s="296"/>
    </row>
    <row r="1124" spans="2:10" x14ac:dyDescent="0.3">
      <c r="B1124" s="295"/>
      <c r="C1124" s="296"/>
      <c r="D1124" s="296"/>
      <c r="E1124" s="296"/>
      <c r="F1124" s="296"/>
      <c r="G1124" s="296"/>
      <c r="H1124" s="296"/>
      <c r="I1124" s="296"/>
      <c r="J1124" s="296"/>
    </row>
    <row r="1125" spans="2:10" x14ac:dyDescent="0.3">
      <c r="B1125" s="295"/>
      <c r="C1125" s="296"/>
      <c r="D1125" s="296"/>
      <c r="E1125" s="296"/>
      <c r="F1125" s="296"/>
      <c r="G1125" s="296"/>
      <c r="H1125" s="296"/>
      <c r="I1125" s="296"/>
      <c r="J1125" s="296"/>
    </row>
    <row r="1126" spans="2:10" x14ac:dyDescent="0.3">
      <c r="B1126" s="295"/>
      <c r="C1126" s="296"/>
      <c r="D1126" s="296"/>
      <c r="E1126" s="296"/>
      <c r="F1126" s="296"/>
      <c r="G1126" s="296"/>
      <c r="H1126" s="296"/>
      <c r="I1126" s="296"/>
      <c r="J1126" s="296"/>
    </row>
    <row r="1127" spans="2:10" x14ac:dyDescent="0.3">
      <c r="B1127" s="295"/>
      <c r="C1127" s="296"/>
      <c r="D1127" s="296"/>
      <c r="E1127" s="296"/>
      <c r="F1127" s="296"/>
      <c r="G1127" s="296"/>
      <c r="H1127" s="296"/>
      <c r="I1127" s="296"/>
      <c r="J1127" s="296"/>
    </row>
    <row r="1128" spans="2:10" x14ac:dyDescent="0.3">
      <c r="B1128" s="295"/>
      <c r="C1128" s="296"/>
      <c r="D1128" s="296"/>
      <c r="E1128" s="296"/>
      <c r="F1128" s="296"/>
      <c r="G1128" s="296"/>
      <c r="H1128" s="296"/>
      <c r="I1128" s="296"/>
      <c r="J1128" s="296"/>
    </row>
    <row r="1129" spans="2:10" x14ac:dyDescent="0.3">
      <c r="B1129" s="295"/>
      <c r="C1129" s="296"/>
      <c r="D1129" s="296"/>
      <c r="E1129" s="296"/>
      <c r="F1129" s="296"/>
      <c r="G1129" s="296"/>
      <c r="H1129" s="296"/>
      <c r="I1129" s="296"/>
      <c r="J1129" s="296"/>
    </row>
    <row r="1130" spans="2:10" x14ac:dyDescent="0.3">
      <c r="B1130" s="295"/>
      <c r="C1130" s="296"/>
      <c r="D1130" s="296"/>
      <c r="E1130" s="296"/>
      <c r="F1130" s="296"/>
      <c r="G1130" s="296"/>
      <c r="H1130" s="296"/>
      <c r="I1130" s="296"/>
      <c r="J1130" s="296"/>
    </row>
    <row r="1131" spans="2:10" x14ac:dyDescent="0.3">
      <c r="B1131" s="295"/>
      <c r="C1131" s="296"/>
      <c r="D1131" s="296"/>
      <c r="E1131" s="296"/>
      <c r="F1131" s="296"/>
      <c r="G1131" s="296"/>
      <c r="H1131" s="296"/>
      <c r="I1131" s="296"/>
      <c r="J1131" s="296"/>
    </row>
    <row r="1132" spans="2:10" x14ac:dyDescent="0.3">
      <c r="B1132" s="295"/>
      <c r="C1132" s="296"/>
      <c r="D1132" s="296"/>
      <c r="E1132" s="296"/>
      <c r="F1132" s="296"/>
      <c r="G1132" s="296"/>
      <c r="H1132" s="296"/>
      <c r="I1132" s="296"/>
      <c r="J1132" s="296"/>
    </row>
    <row r="1133" spans="2:10" x14ac:dyDescent="0.3">
      <c r="B1133" s="295"/>
      <c r="C1133" s="296"/>
      <c r="D1133" s="296"/>
      <c r="E1133" s="296"/>
      <c r="F1133" s="296"/>
      <c r="G1133" s="296"/>
      <c r="H1133" s="296"/>
      <c r="I1133" s="296"/>
      <c r="J1133" s="296"/>
    </row>
    <row r="1134" spans="2:10" x14ac:dyDescent="0.3">
      <c r="B1134" s="295"/>
      <c r="C1134" s="296"/>
      <c r="D1134" s="296"/>
      <c r="E1134" s="296"/>
      <c r="F1134" s="296"/>
      <c r="G1134" s="296"/>
      <c r="H1134" s="296"/>
      <c r="I1134" s="296"/>
      <c r="J1134" s="296"/>
    </row>
    <row r="1135" spans="2:10" x14ac:dyDescent="0.3">
      <c r="B1135" s="295"/>
      <c r="C1135" s="296"/>
      <c r="D1135" s="296"/>
      <c r="E1135" s="296"/>
      <c r="F1135" s="296"/>
      <c r="G1135" s="296"/>
      <c r="H1135" s="296"/>
      <c r="I1135" s="296"/>
      <c r="J1135" s="296"/>
    </row>
    <row r="1136" spans="2:10" x14ac:dyDescent="0.3">
      <c r="B1136" s="295"/>
      <c r="C1136" s="296"/>
      <c r="D1136" s="296"/>
      <c r="E1136" s="296"/>
      <c r="F1136" s="296"/>
      <c r="G1136" s="296"/>
      <c r="H1136" s="296"/>
      <c r="I1136" s="296"/>
      <c r="J1136" s="296"/>
    </row>
    <row r="1137" spans="2:10" x14ac:dyDescent="0.3">
      <c r="B1137" s="295"/>
      <c r="C1137" s="296"/>
      <c r="D1137" s="296"/>
      <c r="E1137" s="296"/>
      <c r="F1137" s="296"/>
      <c r="G1137" s="296"/>
      <c r="H1137" s="296"/>
      <c r="I1137" s="296"/>
      <c r="J1137" s="296"/>
    </row>
    <row r="1138" spans="2:10" x14ac:dyDescent="0.3">
      <c r="B1138" s="295"/>
      <c r="C1138" s="296"/>
      <c r="D1138" s="296"/>
      <c r="E1138" s="296"/>
      <c r="F1138" s="296"/>
      <c r="G1138" s="296"/>
      <c r="H1138" s="296"/>
      <c r="I1138" s="296"/>
      <c r="J1138" s="296"/>
    </row>
    <row r="1139" spans="2:10" x14ac:dyDescent="0.3">
      <c r="B1139" s="295"/>
      <c r="C1139" s="296"/>
      <c r="D1139" s="296"/>
      <c r="E1139" s="296"/>
      <c r="F1139" s="296"/>
      <c r="G1139" s="296"/>
      <c r="H1139" s="296"/>
      <c r="I1139" s="296"/>
      <c r="J1139" s="296"/>
    </row>
    <row r="1140" spans="2:10" x14ac:dyDescent="0.3">
      <c r="B1140" s="295"/>
      <c r="C1140" s="296"/>
      <c r="D1140" s="296"/>
      <c r="E1140" s="296"/>
      <c r="F1140" s="296"/>
      <c r="G1140" s="296"/>
      <c r="H1140" s="296"/>
      <c r="I1140" s="296"/>
      <c r="J1140" s="296"/>
    </row>
    <row r="1141" spans="2:10" x14ac:dyDescent="0.3">
      <c r="B1141" s="295"/>
      <c r="C1141" s="296"/>
      <c r="D1141" s="296"/>
      <c r="E1141" s="296"/>
      <c r="F1141" s="296"/>
      <c r="G1141" s="296"/>
      <c r="H1141" s="296"/>
      <c r="I1141" s="296"/>
      <c r="J1141" s="296"/>
    </row>
    <row r="1142" spans="2:10" x14ac:dyDescent="0.3">
      <c r="B1142" s="295"/>
      <c r="C1142" s="296"/>
      <c r="D1142" s="296"/>
      <c r="E1142" s="296"/>
      <c r="F1142" s="296"/>
      <c r="G1142" s="296"/>
      <c r="H1142" s="296"/>
      <c r="I1142" s="296"/>
      <c r="J1142" s="296"/>
    </row>
    <row r="1143" spans="2:10" x14ac:dyDescent="0.3">
      <c r="B1143" s="295"/>
      <c r="C1143" s="296"/>
      <c r="D1143" s="296"/>
      <c r="E1143" s="296"/>
      <c r="F1143" s="296"/>
      <c r="G1143" s="296"/>
      <c r="H1143" s="296"/>
      <c r="I1143" s="296"/>
      <c r="J1143" s="296"/>
    </row>
    <row r="1144" spans="2:10" x14ac:dyDescent="0.3">
      <c r="B1144" s="295"/>
      <c r="C1144" s="296"/>
      <c r="D1144" s="296"/>
      <c r="E1144" s="296"/>
      <c r="F1144" s="296"/>
      <c r="G1144" s="296"/>
      <c r="H1144" s="296"/>
      <c r="I1144" s="296"/>
      <c r="J1144" s="296"/>
    </row>
    <row r="1145" spans="2:10" x14ac:dyDescent="0.3">
      <c r="B1145" s="295"/>
      <c r="C1145" s="296"/>
      <c r="D1145" s="296"/>
      <c r="E1145" s="296"/>
      <c r="F1145" s="296"/>
      <c r="G1145" s="296"/>
      <c r="H1145" s="296"/>
      <c r="I1145" s="296"/>
      <c r="J1145" s="296"/>
    </row>
    <row r="1146" spans="2:10" x14ac:dyDescent="0.3">
      <c r="B1146" s="295"/>
      <c r="C1146" s="296"/>
      <c r="D1146" s="296"/>
      <c r="E1146" s="296"/>
      <c r="F1146" s="296"/>
      <c r="G1146" s="296"/>
      <c r="H1146" s="296"/>
      <c r="I1146" s="296"/>
      <c r="J1146" s="296"/>
    </row>
    <row r="1147" spans="2:10" x14ac:dyDescent="0.3">
      <c r="B1147" s="295"/>
      <c r="C1147" s="296"/>
      <c r="D1147" s="296"/>
      <c r="E1147" s="296"/>
      <c r="F1147" s="296"/>
      <c r="G1147" s="296"/>
      <c r="H1147" s="296"/>
      <c r="I1147" s="296"/>
      <c r="J1147" s="296"/>
    </row>
    <row r="1148" spans="2:10" x14ac:dyDescent="0.3">
      <c r="B1148" s="295"/>
      <c r="C1148" s="296"/>
      <c r="D1148" s="296"/>
      <c r="E1148" s="296"/>
      <c r="F1148" s="296"/>
      <c r="G1148" s="296"/>
      <c r="H1148" s="296"/>
      <c r="I1148" s="296"/>
      <c r="J1148" s="296"/>
    </row>
    <row r="1149" spans="2:10" x14ac:dyDescent="0.3">
      <c r="B1149" s="295"/>
      <c r="C1149" s="296"/>
      <c r="D1149" s="296"/>
      <c r="E1149" s="296"/>
      <c r="F1149" s="296"/>
      <c r="G1149" s="296"/>
      <c r="H1149" s="296"/>
      <c r="I1149" s="296"/>
      <c r="J1149" s="296"/>
    </row>
    <row r="1150" spans="2:10" x14ac:dyDescent="0.3">
      <c r="B1150" s="295"/>
      <c r="C1150" s="296"/>
      <c r="D1150" s="296"/>
      <c r="E1150" s="296"/>
      <c r="F1150" s="296"/>
      <c r="G1150" s="296"/>
      <c r="H1150" s="296"/>
      <c r="I1150" s="296"/>
      <c r="J1150" s="296"/>
    </row>
    <row r="1151" spans="2:10" x14ac:dyDescent="0.3">
      <c r="B1151" s="295"/>
      <c r="C1151" s="296"/>
      <c r="D1151" s="296"/>
      <c r="E1151" s="296"/>
      <c r="F1151" s="296"/>
      <c r="G1151" s="296"/>
      <c r="H1151" s="296"/>
      <c r="I1151" s="296"/>
      <c r="J1151" s="296"/>
    </row>
    <row r="1152" spans="2:10" x14ac:dyDescent="0.3">
      <c r="B1152" s="295"/>
      <c r="C1152" s="296"/>
      <c r="D1152" s="296"/>
      <c r="E1152" s="296"/>
      <c r="F1152" s="296"/>
      <c r="G1152" s="296"/>
      <c r="H1152" s="296"/>
      <c r="I1152" s="296"/>
      <c r="J1152" s="296"/>
    </row>
    <row r="1153" spans="2:10" x14ac:dyDescent="0.3">
      <c r="B1153" s="295"/>
      <c r="C1153" s="296"/>
      <c r="D1153" s="296"/>
      <c r="E1153" s="296"/>
      <c r="F1153" s="296"/>
      <c r="G1153" s="296"/>
      <c r="H1153" s="296"/>
      <c r="I1153" s="296"/>
      <c r="J1153" s="296"/>
    </row>
    <row r="1154" spans="2:10" x14ac:dyDescent="0.3">
      <c r="B1154" s="295"/>
      <c r="C1154" s="296"/>
      <c r="D1154" s="296"/>
      <c r="E1154" s="296"/>
      <c r="F1154" s="296"/>
      <c r="G1154" s="296"/>
      <c r="H1154" s="296"/>
      <c r="I1154" s="296"/>
      <c r="J1154" s="296"/>
    </row>
    <row r="1155" spans="2:10" x14ac:dyDescent="0.3">
      <c r="B1155" s="295"/>
      <c r="C1155" s="296"/>
      <c r="D1155" s="296"/>
      <c r="E1155" s="296"/>
      <c r="F1155" s="296"/>
      <c r="G1155" s="296"/>
      <c r="H1155" s="296"/>
      <c r="I1155" s="296"/>
      <c r="J1155" s="296"/>
    </row>
    <row r="1156" spans="2:10" x14ac:dyDescent="0.3">
      <c r="B1156" s="295"/>
      <c r="C1156" s="296"/>
      <c r="D1156" s="296"/>
      <c r="E1156" s="296"/>
      <c r="F1156" s="296"/>
      <c r="G1156" s="296"/>
      <c r="H1156" s="296"/>
      <c r="I1156" s="296"/>
      <c r="J1156" s="296"/>
    </row>
    <row r="1157" spans="2:10" x14ac:dyDescent="0.3">
      <c r="B1157" s="295"/>
      <c r="C1157" s="296"/>
      <c r="D1157" s="296"/>
      <c r="E1157" s="296"/>
      <c r="F1157" s="296"/>
      <c r="G1157" s="296"/>
      <c r="H1157" s="296"/>
      <c r="I1157" s="296"/>
      <c r="J1157" s="296"/>
    </row>
    <row r="1158" spans="2:10" x14ac:dyDescent="0.3">
      <c r="B1158" s="295"/>
      <c r="C1158" s="296"/>
      <c r="D1158" s="296"/>
      <c r="E1158" s="296"/>
      <c r="F1158" s="296"/>
      <c r="G1158" s="296"/>
      <c r="H1158" s="296"/>
      <c r="I1158" s="296"/>
      <c r="J1158" s="296"/>
    </row>
    <row r="1159" spans="2:10" x14ac:dyDescent="0.3">
      <c r="B1159" s="295"/>
      <c r="C1159" s="296"/>
      <c r="D1159" s="296"/>
      <c r="E1159" s="296"/>
      <c r="F1159" s="296"/>
      <c r="G1159" s="296"/>
      <c r="H1159" s="296"/>
      <c r="I1159" s="296"/>
      <c r="J1159" s="296"/>
    </row>
    <row r="1160" spans="2:10" x14ac:dyDescent="0.3">
      <c r="B1160" s="295"/>
      <c r="C1160" s="296"/>
      <c r="D1160" s="296"/>
      <c r="E1160" s="296"/>
      <c r="F1160" s="296"/>
      <c r="G1160" s="296"/>
      <c r="H1160" s="296"/>
      <c r="I1160" s="296"/>
      <c r="J1160" s="296"/>
    </row>
    <row r="1161" spans="2:10" x14ac:dyDescent="0.3">
      <c r="B1161" s="295"/>
      <c r="C1161" s="296"/>
      <c r="D1161" s="296"/>
      <c r="E1161" s="296"/>
      <c r="F1161" s="296"/>
      <c r="G1161" s="296"/>
      <c r="H1161" s="296"/>
      <c r="I1161" s="296"/>
      <c r="J1161" s="296"/>
    </row>
    <row r="1162" spans="2:10" x14ac:dyDescent="0.3">
      <c r="B1162" s="295"/>
      <c r="C1162" s="296"/>
      <c r="D1162" s="296"/>
      <c r="E1162" s="296"/>
      <c r="F1162" s="296"/>
      <c r="G1162" s="296"/>
      <c r="H1162" s="296"/>
      <c r="I1162" s="296"/>
      <c r="J1162" s="296"/>
    </row>
    <row r="1163" spans="2:10" x14ac:dyDescent="0.3">
      <c r="B1163" s="295"/>
      <c r="C1163" s="296"/>
      <c r="D1163" s="296"/>
      <c r="E1163" s="296"/>
      <c r="F1163" s="296"/>
      <c r="G1163" s="296"/>
      <c r="H1163" s="296"/>
      <c r="I1163" s="296"/>
      <c r="J1163" s="296"/>
    </row>
    <row r="1164" spans="2:10" x14ac:dyDescent="0.3">
      <c r="B1164" s="295"/>
      <c r="C1164" s="296"/>
      <c r="D1164" s="296"/>
      <c r="E1164" s="296"/>
      <c r="F1164" s="296"/>
      <c r="G1164" s="296"/>
      <c r="H1164" s="296"/>
      <c r="I1164" s="296"/>
      <c r="J1164" s="296"/>
    </row>
    <row r="1165" spans="2:10" x14ac:dyDescent="0.3">
      <c r="B1165" s="295"/>
      <c r="C1165" s="296"/>
      <c r="D1165" s="296"/>
      <c r="E1165" s="296"/>
      <c r="F1165" s="296"/>
      <c r="G1165" s="296"/>
      <c r="H1165" s="296"/>
      <c r="I1165" s="296"/>
      <c r="J1165" s="296"/>
    </row>
    <row r="1166" spans="2:10" x14ac:dyDescent="0.3">
      <c r="B1166" s="295"/>
      <c r="C1166" s="296"/>
      <c r="D1166" s="296"/>
      <c r="E1166" s="296"/>
      <c r="F1166" s="296"/>
      <c r="G1166" s="296"/>
      <c r="H1166" s="296"/>
      <c r="I1166" s="296"/>
      <c r="J1166" s="296"/>
    </row>
    <row r="1167" spans="2:10" x14ac:dyDescent="0.3">
      <c r="B1167" s="295"/>
      <c r="C1167" s="296"/>
      <c r="D1167" s="296"/>
      <c r="E1167" s="296"/>
      <c r="F1167" s="296"/>
      <c r="G1167" s="296"/>
      <c r="H1167" s="296"/>
      <c r="I1167" s="296"/>
      <c r="J1167" s="296"/>
    </row>
    <row r="1168" spans="2:10" x14ac:dyDescent="0.3">
      <c r="B1168" s="295"/>
      <c r="C1168" s="296"/>
      <c r="D1168" s="296"/>
      <c r="E1168" s="296"/>
      <c r="F1168" s="296"/>
      <c r="G1168" s="296"/>
      <c r="H1168" s="296"/>
      <c r="I1168" s="296"/>
      <c r="J1168" s="296"/>
    </row>
    <row r="1169" spans="2:10" x14ac:dyDescent="0.3">
      <c r="B1169" s="295"/>
      <c r="C1169" s="296"/>
      <c r="D1169" s="296"/>
      <c r="E1169" s="296"/>
      <c r="F1169" s="296"/>
      <c r="G1169" s="296"/>
      <c r="H1169" s="296"/>
      <c r="I1169" s="296"/>
      <c r="J1169" s="296"/>
    </row>
    <row r="1170" spans="2:10" x14ac:dyDescent="0.3">
      <c r="B1170" s="295"/>
      <c r="C1170" s="296"/>
      <c r="D1170" s="296"/>
      <c r="E1170" s="296"/>
      <c r="F1170" s="296"/>
      <c r="G1170" s="296"/>
      <c r="H1170" s="296"/>
      <c r="I1170" s="296"/>
      <c r="J1170" s="296"/>
    </row>
    <row r="1171" spans="2:10" x14ac:dyDescent="0.3">
      <c r="B1171" s="295"/>
      <c r="C1171" s="296"/>
      <c r="D1171" s="296"/>
      <c r="E1171" s="296"/>
      <c r="F1171" s="296"/>
      <c r="G1171" s="296"/>
      <c r="H1171" s="296"/>
      <c r="I1171" s="296"/>
      <c r="J1171" s="296"/>
    </row>
    <row r="1172" spans="2:10" x14ac:dyDescent="0.3">
      <c r="B1172" s="295"/>
      <c r="C1172" s="296"/>
      <c r="D1172" s="296"/>
      <c r="E1172" s="296"/>
      <c r="F1172" s="296"/>
      <c r="G1172" s="296"/>
      <c r="H1172" s="296"/>
      <c r="I1172" s="296"/>
      <c r="J1172" s="296"/>
    </row>
    <row r="1173" spans="2:10" x14ac:dyDescent="0.3">
      <c r="B1173" s="295"/>
      <c r="C1173" s="296"/>
      <c r="D1173" s="296"/>
      <c r="E1173" s="296"/>
      <c r="F1173" s="296"/>
      <c r="G1173" s="296"/>
      <c r="H1173" s="296"/>
      <c r="I1173" s="296"/>
      <c r="J1173" s="296"/>
    </row>
    <row r="1174" spans="2:10" x14ac:dyDescent="0.3">
      <c r="B1174" s="295"/>
      <c r="C1174" s="296"/>
      <c r="D1174" s="296"/>
      <c r="E1174" s="296"/>
      <c r="F1174" s="296"/>
      <c r="G1174" s="296"/>
      <c r="H1174" s="296"/>
      <c r="I1174" s="296"/>
      <c r="J1174" s="296"/>
    </row>
    <row r="1175" spans="2:10" x14ac:dyDescent="0.3">
      <c r="B1175" s="295"/>
      <c r="C1175" s="296"/>
      <c r="D1175" s="296"/>
      <c r="E1175" s="296"/>
      <c r="F1175" s="296"/>
      <c r="G1175" s="296"/>
      <c r="H1175" s="296"/>
      <c r="I1175" s="296"/>
      <c r="J1175" s="296"/>
    </row>
    <row r="1176" spans="2:10" x14ac:dyDescent="0.3">
      <c r="B1176" s="295"/>
      <c r="C1176" s="296"/>
      <c r="D1176" s="296"/>
      <c r="E1176" s="296"/>
      <c r="F1176" s="296"/>
      <c r="G1176" s="296"/>
      <c r="H1176" s="296"/>
      <c r="I1176" s="296"/>
      <c r="J1176" s="296"/>
    </row>
    <row r="1177" spans="2:10" x14ac:dyDescent="0.3">
      <c r="B1177" s="295"/>
      <c r="C1177" s="296"/>
      <c r="D1177" s="296"/>
      <c r="E1177" s="296"/>
      <c r="F1177" s="296"/>
      <c r="G1177" s="296"/>
      <c r="H1177" s="296"/>
      <c r="I1177" s="296"/>
      <c r="J1177" s="296"/>
    </row>
    <row r="1178" spans="2:10" x14ac:dyDescent="0.3">
      <c r="B1178" s="295"/>
      <c r="C1178" s="296"/>
      <c r="D1178" s="296"/>
      <c r="E1178" s="296"/>
      <c r="F1178" s="296"/>
      <c r="G1178" s="296"/>
      <c r="H1178" s="296"/>
      <c r="I1178" s="296"/>
      <c r="J1178" s="296"/>
    </row>
    <row r="1179" spans="2:10" x14ac:dyDescent="0.3">
      <c r="B1179" s="295"/>
      <c r="C1179" s="296"/>
      <c r="D1179" s="296"/>
      <c r="E1179" s="296"/>
      <c r="F1179" s="296"/>
      <c r="G1179" s="296"/>
      <c r="H1179" s="296"/>
      <c r="I1179" s="296"/>
      <c r="J1179" s="296"/>
    </row>
    <row r="1180" spans="2:10" x14ac:dyDescent="0.3">
      <c r="B1180" s="295"/>
      <c r="C1180" s="296"/>
      <c r="D1180" s="296"/>
      <c r="E1180" s="296"/>
      <c r="F1180" s="296"/>
      <c r="G1180" s="296"/>
      <c r="H1180" s="296"/>
      <c r="I1180" s="296"/>
      <c r="J1180" s="296"/>
    </row>
    <row r="1181" spans="2:10" x14ac:dyDescent="0.3">
      <c r="B1181" s="295"/>
      <c r="C1181" s="296"/>
      <c r="D1181" s="296"/>
      <c r="E1181" s="296"/>
      <c r="F1181" s="296"/>
      <c r="G1181" s="296"/>
      <c r="H1181" s="296"/>
      <c r="I1181" s="296"/>
      <c r="J1181" s="296"/>
    </row>
    <row r="1182" spans="2:10" x14ac:dyDescent="0.3">
      <c r="B1182" s="295"/>
      <c r="C1182" s="296"/>
      <c r="D1182" s="296"/>
      <c r="E1182" s="296"/>
      <c r="F1182" s="296"/>
      <c r="G1182" s="296"/>
      <c r="H1182" s="296"/>
      <c r="I1182" s="296"/>
      <c r="J1182" s="296"/>
    </row>
    <row r="1183" spans="2:10" x14ac:dyDescent="0.3">
      <c r="B1183" s="295"/>
      <c r="C1183" s="296"/>
      <c r="D1183" s="296"/>
      <c r="E1183" s="296"/>
      <c r="F1183" s="296"/>
      <c r="G1183" s="296"/>
      <c r="H1183" s="296"/>
      <c r="I1183" s="296"/>
      <c r="J1183" s="296"/>
    </row>
    <row r="1184" spans="2:10" x14ac:dyDescent="0.3">
      <c r="B1184" s="295"/>
      <c r="C1184" s="296"/>
      <c r="D1184" s="296"/>
      <c r="E1184" s="296"/>
      <c r="F1184" s="296"/>
      <c r="G1184" s="296"/>
      <c r="H1184" s="296"/>
      <c r="I1184" s="296"/>
      <c r="J1184" s="296"/>
    </row>
    <row r="1185" spans="2:10" x14ac:dyDescent="0.3">
      <c r="B1185" s="295"/>
      <c r="C1185" s="296"/>
      <c r="D1185" s="296"/>
      <c r="E1185" s="296"/>
      <c r="F1185" s="296"/>
      <c r="G1185" s="296"/>
      <c r="H1185" s="296"/>
      <c r="I1185" s="296"/>
      <c r="J1185" s="296"/>
    </row>
    <row r="1186" spans="2:10" x14ac:dyDescent="0.3">
      <c r="B1186" s="295"/>
      <c r="C1186" s="296"/>
      <c r="D1186" s="296"/>
      <c r="E1186" s="296"/>
      <c r="F1186" s="296"/>
      <c r="G1186" s="296"/>
      <c r="H1186" s="296"/>
      <c r="I1186" s="296"/>
      <c r="J1186" s="296"/>
    </row>
    <row r="1187" spans="2:10" x14ac:dyDescent="0.3">
      <c r="B1187" s="295"/>
      <c r="C1187" s="296"/>
      <c r="D1187" s="296"/>
      <c r="E1187" s="296"/>
      <c r="F1187" s="296"/>
      <c r="G1187" s="296"/>
      <c r="H1187" s="296"/>
      <c r="I1187" s="296"/>
      <c r="J1187" s="296"/>
    </row>
    <row r="1188" spans="2:10" x14ac:dyDescent="0.3">
      <c r="B1188" s="295"/>
      <c r="C1188" s="296"/>
      <c r="D1188" s="296"/>
      <c r="E1188" s="296"/>
      <c r="F1188" s="296"/>
      <c r="G1188" s="296"/>
      <c r="H1188" s="296"/>
      <c r="I1188" s="296"/>
      <c r="J1188" s="296"/>
    </row>
    <row r="1189" spans="2:10" x14ac:dyDescent="0.3">
      <c r="B1189" s="295"/>
      <c r="C1189" s="296"/>
      <c r="D1189" s="296"/>
      <c r="E1189" s="296"/>
      <c r="F1189" s="296"/>
      <c r="G1189" s="296"/>
      <c r="H1189" s="296"/>
      <c r="I1189" s="296"/>
      <c r="J1189" s="296"/>
    </row>
    <row r="1190" spans="2:10" x14ac:dyDescent="0.3">
      <c r="B1190" s="295"/>
      <c r="C1190" s="296"/>
      <c r="D1190" s="296"/>
      <c r="E1190" s="296"/>
      <c r="F1190" s="296"/>
      <c r="G1190" s="296"/>
      <c r="H1190" s="296"/>
      <c r="I1190" s="296"/>
      <c r="J1190" s="296"/>
    </row>
    <row r="1191" spans="2:10" x14ac:dyDescent="0.3">
      <c r="B1191" s="295"/>
      <c r="C1191" s="296"/>
      <c r="D1191" s="296"/>
      <c r="E1191" s="296"/>
      <c r="F1191" s="296"/>
      <c r="G1191" s="296"/>
      <c r="H1191" s="296"/>
      <c r="I1191" s="296"/>
      <c r="J1191" s="296"/>
    </row>
    <row r="1192" spans="2:10" x14ac:dyDescent="0.3">
      <c r="B1192" s="295"/>
      <c r="C1192" s="296"/>
      <c r="D1192" s="296"/>
      <c r="E1192" s="296"/>
      <c r="F1192" s="296"/>
      <c r="G1192" s="296"/>
      <c r="H1192" s="296"/>
      <c r="I1192" s="296"/>
      <c r="J1192" s="296"/>
    </row>
    <row r="1193" spans="2:10" x14ac:dyDescent="0.3">
      <c r="B1193" s="295"/>
      <c r="C1193" s="296"/>
      <c r="D1193" s="296"/>
      <c r="E1193" s="296"/>
      <c r="F1193" s="296"/>
      <c r="G1193" s="296"/>
      <c r="H1193" s="296"/>
      <c r="I1193" s="296"/>
      <c r="J1193" s="296"/>
    </row>
    <row r="1194" spans="2:10" x14ac:dyDescent="0.3">
      <c r="B1194" s="295"/>
      <c r="C1194" s="296"/>
      <c r="D1194" s="296"/>
      <c r="E1194" s="296"/>
      <c r="F1194" s="296"/>
      <c r="G1194" s="296"/>
      <c r="H1194" s="296"/>
      <c r="I1194" s="296"/>
      <c r="J1194" s="296"/>
    </row>
    <row r="1195" spans="2:10" x14ac:dyDescent="0.3">
      <c r="B1195" s="295"/>
      <c r="C1195" s="296"/>
      <c r="D1195" s="296"/>
      <c r="E1195" s="296"/>
      <c r="F1195" s="296"/>
      <c r="G1195" s="296"/>
      <c r="H1195" s="296"/>
      <c r="I1195" s="296"/>
      <c r="J1195" s="296"/>
    </row>
  </sheetData>
  <mergeCells count="239">
    <mergeCell ref="B1:J1"/>
    <mergeCell ref="B2:H2"/>
    <mergeCell ref="I2:J2"/>
    <mergeCell ref="B3:J3"/>
    <mergeCell ref="B4:F4"/>
    <mergeCell ref="G4:J4"/>
    <mergeCell ref="B9:J9"/>
    <mergeCell ref="B10:B11"/>
    <mergeCell ref="C10:C11"/>
    <mergeCell ref="D10:D11"/>
    <mergeCell ref="E10:F10"/>
    <mergeCell ref="G10:I10"/>
    <mergeCell ref="J10:J11"/>
    <mergeCell ref="B5:F5"/>
    <mergeCell ref="G5:J5"/>
    <mergeCell ref="B6:J6"/>
    <mergeCell ref="B7:F7"/>
    <mergeCell ref="G7:J7"/>
    <mergeCell ref="B8:F8"/>
    <mergeCell ref="G8:J8"/>
    <mergeCell ref="D86:G86"/>
    <mergeCell ref="K86:L86"/>
    <mergeCell ref="D101:G101"/>
    <mergeCell ref="K101:L101"/>
    <mergeCell ref="D111:H111"/>
    <mergeCell ref="D112:G112"/>
    <mergeCell ref="K112:L112"/>
    <mergeCell ref="D13:H13"/>
    <mergeCell ref="K14:L14"/>
    <mergeCell ref="D48:H48"/>
    <mergeCell ref="K49:L49"/>
    <mergeCell ref="D60:H60"/>
    <mergeCell ref="D61:G61"/>
    <mergeCell ref="K61:L61"/>
    <mergeCell ref="D160:G160"/>
    <mergeCell ref="K160:L160"/>
    <mergeCell ref="D171:H171"/>
    <mergeCell ref="K172:L172"/>
    <mergeCell ref="D187:H187"/>
    <mergeCell ref="D188:G188"/>
    <mergeCell ref="K188:L188"/>
    <mergeCell ref="D129:G129"/>
    <mergeCell ref="K129:L129"/>
    <mergeCell ref="D136:G136"/>
    <mergeCell ref="K136:L136"/>
    <mergeCell ref="D143:G143"/>
    <mergeCell ref="K143:L143"/>
    <mergeCell ref="D250:H250"/>
    <mergeCell ref="D251:G251"/>
    <mergeCell ref="K251:L251"/>
    <mergeCell ref="D273:G273"/>
    <mergeCell ref="K273:L273"/>
    <mergeCell ref="D278:G278"/>
    <mergeCell ref="K278:L278"/>
    <mergeCell ref="D209:G209"/>
    <mergeCell ref="K209:L209"/>
    <mergeCell ref="D222:G222"/>
    <mergeCell ref="K222:L222"/>
    <mergeCell ref="D238:H238"/>
    <mergeCell ref="K239:L239"/>
    <mergeCell ref="D325:H325"/>
    <mergeCell ref="D326:G326"/>
    <mergeCell ref="K326:L326"/>
    <mergeCell ref="D357:G357"/>
    <mergeCell ref="K357:L357"/>
    <mergeCell ref="D374:G374"/>
    <mergeCell ref="K374:L374"/>
    <mergeCell ref="D285:G285"/>
    <mergeCell ref="K285:L285"/>
    <mergeCell ref="D306:H306"/>
    <mergeCell ref="D307:G307"/>
    <mergeCell ref="K307:L307"/>
    <mergeCell ref="D311:G311"/>
    <mergeCell ref="K311:L311"/>
    <mergeCell ref="D434:G434"/>
    <mergeCell ref="K434:L434"/>
    <mergeCell ref="D449:H449"/>
    <mergeCell ref="D450:G450"/>
    <mergeCell ref="K450:L450"/>
    <mergeCell ref="D453:G453"/>
    <mergeCell ref="K453:L453"/>
    <mergeCell ref="D387:G387"/>
    <mergeCell ref="K387:L387"/>
    <mergeCell ref="D404:G404"/>
    <mergeCell ref="K404:L404"/>
    <mergeCell ref="D429:G429"/>
    <mergeCell ref="K429:L429"/>
    <mergeCell ref="D597:H597"/>
    <mergeCell ref="D598:G598"/>
    <mergeCell ref="K598:L598"/>
    <mergeCell ref="D620:G620"/>
    <mergeCell ref="K620:L620"/>
    <mergeCell ref="D630:G630"/>
    <mergeCell ref="K630:L630"/>
    <mergeCell ref="D460:G460"/>
    <mergeCell ref="K460:L460"/>
    <mergeCell ref="D530:G530"/>
    <mergeCell ref="K530:L530"/>
    <mergeCell ref="D540:G540"/>
    <mergeCell ref="K540:L540"/>
    <mergeCell ref="D709:G709"/>
    <mergeCell ref="K709:L709"/>
    <mergeCell ref="D718:G718"/>
    <mergeCell ref="K718:L718"/>
    <mergeCell ref="D721:G721"/>
    <mergeCell ref="K721:L721"/>
    <mergeCell ref="D659:G659"/>
    <mergeCell ref="K659:L659"/>
    <mergeCell ref="D683:G683"/>
    <mergeCell ref="K683:L683"/>
    <mergeCell ref="D691:G691"/>
    <mergeCell ref="K691:L691"/>
    <mergeCell ref="B732:J732"/>
    <mergeCell ref="D733:H733"/>
    <mergeCell ref="D734:G734"/>
    <mergeCell ref="K734:L734"/>
    <mergeCell ref="D740:G740"/>
    <mergeCell ref="K740:L740"/>
    <mergeCell ref="K722:L722"/>
    <mergeCell ref="K723:L723"/>
    <mergeCell ref="D725:G725"/>
    <mergeCell ref="K725:L725"/>
    <mergeCell ref="D729:G729"/>
    <mergeCell ref="K729:L729"/>
    <mergeCell ref="D804:G804"/>
    <mergeCell ref="K804:L804"/>
    <mergeCell ref="D823:G823"/>
    <mergeCell ref="K824:L824"/>
    <mergeCell ref="D826:G826"/>
    <mergeCell ref="K826:L826"/>
    <mergeCell ref="D746:G746"/>
    <mergeCell ref="K746:L746"/>
    <mergeCell ref="D788:G788"/>
    <mergeCell ref="K788:L788"/>
    <mergeCell ref="D795:G795"/>
    <mergeCell ref="D796:G796"/>
    <mergeCell ref="K796:L796"/>
    <mergeCell ref="D839:H839"/>
    <mergeCell ref="D840:G840"/>
    <mergeCell ref="K840:L840"/>
    <mergeCell ref="D846:G846"/>
    <mergeCell ref="K846:L846"/>
    <mergeCell ref="D860:G860"/>
    <mergeCell ref="K860:L860"/>
    <mergeCell ref="B831:J831"/>
    <mergeCell ref="D832:H832"/>
    <mergeCell ref="D833:G833"/>
    <mergeCell ref="K833:L833"/>
    <mergeCell ref="D836:G836"/>
    <mergeCell ref="K836:L836"/>
    <mergeCell ref="D918:G918"/>
    <mergeCell ref="K918:L918"/>
    <mergeCell ref="D930:G930"/>
    <mergeCell ref="D933:H933"/>
    <mergeCell ref="K934:L934"/>
    <mergeCell ref="D946:H946"/>
    <mergeCell ref="D863:G863"/>
    <mergeCell ref="K863:L863"/>
    <mergeCell ref="B901:J901"/>
    <mergeCell ref="D902:H902"/>
    <mergeCell ref="D903:G903"/>
    <mergeCell ref="K903:L903"/>
    <mergeCell ref="D981:H981"/>
    <mergeCell ref="D982:G982"/>
    <mergeCell ref="K982:L982"/>
    <mergeCell ref="D990:G990"/>
    <mergeCell ref="K990:L990"/>
    <mergeCell ref="D995:H995"/>
    <mergeCell ref="K947:L947"/>
    <mergeCell ref="D970:H970"/>
    <mergeCell ref="D971:G971"/>
    <mergeCell ref="K971:L971"/>
    <mergeCell ref="D977:G977"/>
    <mergeCell ref="K977:L977"/>
    <mergeCell ref="D1027:I1027"/>
    <mergeCell ref="D1028:F1028"/>
    <mergeCell ref="C1030:G1030"/>
    <mergeCell ref="B1032:H1032"/>
    <mergeCell ref="B1034:J1034"/>
    <mergeCell ref="B1035:J1035"/>
    <mergeCell ref="K996:L996"/>
    <mergeCell ref="B997:J997"/>
    <mergeCell ref="D998:H998"/>
    <mergeCell ref="K999:L999"/>
    <mergeCell ref="B1025:H1025"/>
    <mergeCell ref="B1026:J1026"/>
    <mergeCell ref="B1041:J1041"/>
    <mergeCell ref="D1042:H1042"/>
    <mergeCell ref="D1043:H1043"/>
    <mergeCell ref="D1044:H1044"/>
    <mergeCell ref="D1045:H1045"/>
    <mergeCell ref="D1046:H1046"/>
    <mergeCell ref="B1036:J1036"/>
    <mergeCell ref="B1037:J1037"/>
    <mergeCell ref="B1038:J1038"/>
    <mergeCell ref="B1039:J1039"/>
    <mergeCell ref="B1040:C1040"/>
    <mergeCell ref="D1040:H1040"/>
    <mergeCell ref="D1053:H1053"/>
    <mergeCell ref="D1054:H1054"/>
    <mergeCell ref="D1055:H1055"/>
    <mergeCell ref="D1056:H1056"/>
    <mergeCell ref="D1057:H1057"/>
    <mergeCell ref="D1058:H1058"/>
    <mergeCell ref="D1047:H1047"/>
    <mergeCell ref="D1048:H1048"/>
    <mergeCell ref="D1049:H1049"/>
    <mergeCell ref="D1050:H1050"/>
    <mergeCell ref="D1051:H1051"/>
    <mergeCell ref="D1052:H1052"/>
    <mergeCell ref="D1067:H1067"/>
    <mergeCell ref="B1068:J1068"/>
    <mergeCell ref="D1069:H1069"/>
    <mergeCell ref="I1069:J1069"/>
    <mergeCell ref="C1071:I1071"/>
    <mergeCell ref="B1073:C1073"/>
    <mergeCell ref="D1073:F1073"/>
    <mergeCell ref="D1059:H1059"/>
    <mergeCell ref="D1060:H1060"/>
    <mergeCell ref="D1061:H1061"/>
    <mergeCell ref="D1062:H1062"/>
    <mergeCell ref="D1063:H1063"/>
    <mergeCell ref="B1065:C1065"/>
    <mergeCell ref="D1065:H1065"/>
    <mergeCell ref="B1084:J1084"/>
    <mergeCell ref="B1085:J1085"/>
    <mergeCell ref="B1078:J1078"/>
    <mergeCell ref="B1079:J1079"/>
    <mergeCell ref="B1080:J1080"/>
    <mergeCell ref="B1081:J1081"/>
    <mergeCell ref="B1082:J1082"/>
    <mergeCell ref="B1083:J1083"/>
    <mergeCell ref="B1074:C1074"/>
    <mergeCell ref="D1074:F1074"/>
    <mergeCell ref="D1075:F1075"/>
    <mergeCell ref="B1076:C1076"/>
    <mergeCell ref="D1076:F1076"/>
    <mergeCell ref="B1077:C1077"/>
    <mergeCell ref="D1077:H1077"/>
  </mergeCells>
  <hyperlinks>
    <hyperlink ref="D1042" location="presup.NACION!C17" display="TREBAJOS PREPARATORIOS (todas las demoliciones, extracciones  picados contemplan el retiro de la obra)"/>
    <hyperlink ref="D1043:H1043" location="'PRESUPUESTO PO RT'!A48" display="MOVIMIENTO DE SUELOS (todas las excavaciones contemplan carga contenedor y/o desparramo en el mismo)"/>
    <hyperlink ref="D1044:H1044" location="'PRESUPUESTO PO RT'!A60" display="ESTRUCTURA RESISTENTE"/>
    <hyperlink ref="D1045:H1045" location="'PRESUPUESTO PO RT'!A110" display="ALBAÑILERIA"/>
    <hyperlink ref="D1046:H1046" location="'PRESUPUESTO PO RT'!A171" display="REVESTIMIENTOS"/>
    <hyperlink ref="D1047:H1047" location="'PRESUPUESTO PO RT'!A187" display="PISOS Y ZÓCALOS"/>
    <hyperlink ref="D1048:H1048" location="'PRESUPUESTO PO RT'!A238" display="MARMOLERIA"/>
    <hyperlink ref="D1049:H1049" location="'PRESUPUESTO PO RT'!A250" display="CUBIERTAS Y TECHADOS"/>
    <hyperlink ref="D1050:H1050" location="'PRESUPUESTO PO RT'!A305" display="CIELORRASOS"/>
    <hyperlink ref="D1051:H1051" location="'PRESUPUESTO PO RT'!A324" display="CARPINTERIAS Y MOBILIARIO (incluye colocación)"/>
    <hyperlink ref="D1052:H1052" location="'PRESUPUESTO PO RT'!A460" display="INSTALACIÓN ELECTRICA (artefactos nuevos inluyen colocación)"/>
    <hyperlink ref="D1053:H1053" location="'PRESUPUESTO PO RT'!A608" display="INSTALACIÓN SANITARIA (artefactos nuevos incluyen colocación)"/>
    <hyperlink ref="D1054:H1054" location="'PRESUPUESTO PO RT'!A744" display="INSTALACIÓN GAS (artefactos nuevos incluyen colocación)"/>
    <hyperlink ref="D1055:H1055" location="'PRESUPUESTO PO RT'!A843" display="INSTALACIÓN ELECTROMECÁNICA"/>
    <hyperlink ref="D1056:H1056" location="'PRESUPUESTO PO RT'!A850" display="INSTALACION ACONDICIONAMIENTO TERMICO"/>
    <hyperlink ref="D1057:H1057" location="'PRESUPUESTO PO RT'!A913" display="INSTALACIÓN DE SEGURIDAD"/>
    <hyperlink ref="D1058:H1058" location="'PRESUPUESTO PO RT'!A944" display="CRISTALES, ESPEJOS Y VIDRIOS"/>
    <hyperlink ref="D1059:H1059" location="'PRESUPUESTO PO RT'!A957" display="PINTURAS (incluye manos necesarias y tratamiento previo)"/>
    <hyperlink ref="D1060:H1060" location="'PRESUPUESTO PO RT'!A981" display="SEÑALETICA"/>
    <hyperlink ref="D1061:H1061" location="'PRESUPUESTO PO RT'!A992" display="OBRAS EXTERIORES"/>
    <hyperlink ref="D1062:H1062" location="'PRESUPUESTO PO RT'!A1006" display="LIMPIEZA DE OBRA"/>
    <hyperlink ref="D1063:H1063" location="'PRESUPUESTO PO RT'!A1006" display="VARIOS"/>
    <hyperlink ref="D1042:H1042" location="'PRESUPUESTO PO RT'!A13" display="TRABAJOS PREPARATORIOS (todas las demoliciones, extracciones  picados contemplan el retiro de la obra)"/>
    <hyperlink ref="D1067:H1067" location="'HONORARIOS REP. TECNICO'!A2" display="'HONORARIOS REP. TECNICO'!A2"/>
    <hyperlink ref="K48" location="'PRESUPUESTO PO RT'!A1054" display="RESUMEN"/>
    <hyperlink ref="K60" location="'PRESUPUESTO PO RT'!A1055" display="RESUMEN"/>
    <hyperlink ref="K111" location="'PRESUPUESTO PO RT'!A1056" display="RESUMEN"/>
    <hyperlink ref="K171" location="'PRESUPUESTO PO RT'!A1057" display="RESUMEN"/>
    <hyperlink ref="K187" location="'PRESUPUESTO PO RT'!A1058" display="RESUMEN"/>
    <hyperlink ref="K238" location="'PRESUPUESTO PO RT'!A1059" display="RESUMEN"/>
    <hyperlink ref="K250" location="'PRESUPUESTO PO RT'!A1060" display="RESUMEN"/>
    <hyperlink ref="K306" location="'PRESUPUESTO PO RT'!A1061" display="RESUMEN"/>
    <hyperlink ref="K325" location="'PRESUPUESTO PO RT'!A1062" display="RESUMEN"/>
    <hyperlink ref="K449" location="'PRESUPUESTO PO RT'!A1063" display="RESUMEN"/>
    <hyperlink ref="K597" location="'PRESUPUESTO PO RT'!A1064" display="RESUMEN"/>
    <hyperlink ref="K733" location="'PRESUPUESTO PO RT'!A1065" display="RESUMEN"/>
    <hyperlink ref="K832" location="'PRESUPUESTO PO RT'!A1066" display="RESUMEN"/>
    <hyperlink ref="K839" location="'PRESUPUESTO PO RT'!A1067" display="RESUMEN"/>
    <hyperlink ref="K902" location="'PRESUPUESTO PO RT'!A1068" display="RESUMEN"/>
    <hyperlink ref="K933" location="'PRESUPUESTO PO RT'!A1069" display="RESUMEN"/>
    <hyperlink ref="K946" location="'PRESUPUESTO PO RT'!A1070" display="RESUMEN"/>
    <hyperlink ref="K970" location="'PRESUPUESTO PO RT'!A1071" display="RESUMEN"/>
    <hyperlink ref="K981" location="'PRESUPUESTO PO RT'!A1072" display="RESUMEN"/>
    <hyperlink ref="K995" location="'PRESUPUESTO PO RT'!A1073" display="RESUMEN"/>
    <hyperlink ref="K998" location="'PRESUPUESTO PO RT'!A1074" display="RESUMEN"/>
    <hyperlink ref="K14" location="'A. DE PRECIOS CIVIL'!A1" display="'A. DE PRECIOS CIVIL'!A1"/>
    <hyperlink ref="K49" location="'A. DE PRECIOS CIVIL'!A999" display="'A. DE PRECIOS CIVIL'!A999"/>
    <hyperlink ref="K61" location="'A. DE PRECIOS CIVIL'!A1289" display="'A. DE PRECIOS CIVIL'!A1289"/>
    <hyperlink ref="K86" location="'A. DE PRECIOS CIVIL'!A2036" display="'A. DE PRECIOS CIVIL'!A2036"/>
    <hyperlink ref="K101" location="'A. DE PRECIOS CIVIL'!A2473" display="A. DE PRECIOS CIVIL'!A2473"/>
    <hyperlink ref="K112" location="'A. DE PRECIOS CIVIL'!A2662" display="A. DE PRECIOS CIVIL'!A2662"/>
    <hyperlink ref="K129" location="'A. DE PRECIOS CIVIL'!A3166" display="A. DE PRECIOS CIVIL'!A3166"/>
    <hyperlink ref="K136" location="'A. DE PRECIOS CIVIL'!A3348" display="A. DE PRECIOS CIVIL'!A3348"/>
    <hyperlink ref="K143" location="'A. DE PRECIOS CIVIL'!A3516" display="A. DE PRECIOS CIVIL'!A3516"/>
    <hyperlink ref="K160" location="'A. DE PRECIOS CIVIL'!A4018" display="A. DE PRECIOS CIVIL'!A4018"/>
    <hyperlink ref="K172" location="'A. DE PRECIOS CIVIL'!A4254" display="A. DE PRECIOS CIVIL'!A4254"/>
    <hyperlink ref="K188" location="'A. DE PRECIOS CIVIL'!A4653" display="A. DE PRECIOS CIVIL'!A4653"/>
    <hyperlink ref="K209" location="'A. DE PRECIOS CIVIL'!A5274" display="A. DE PRECIOS CIVIL'!A5274"/>
    <hyperlink ref="K222" location="'A. DE PRECIOS CIVIL'!A5642" display="A. DE PRECIOS CIVIL'!A5642"/>
    <hyperlink ref="K239" location="'A. DE PRECIOS CIVIL'!A6037" display="A. DE PRECIOS CIVIL'!A6037"/>
    <hyperlink ref="K251" location="'A. DE PRECIOS CIVIL'!A6304" display="A. DE PRECIOS CIVIL'!A6304"/>
    <hyperlink ref="K273" location="'A. DE PRECIOS CIVIL'!A6926" display="A. DE PRECIOS CIVIL'!A6926"/>
    <hyperlink ref="K278" location="'A. DE PRECIOS CIVIL'!A7021" display="A. DE PRECIOS CIVIL'!A7021"/>
    <hyperlink ref="K285" location="'A. DE PRECIOS CIVIL'!A7178" display="A. DE PRECIOS CIVIL'!A7178"/>
    <hyperlink ref="K307" location="'A. DE PRECIOS CIVIL'!A7699" display="A. DE PRECIOS CIVIL'!A7699"/>
    <hyperlink ref="K311" location="'A. DE PRECIOS CIVIL'!A7763" display="A. DE PRECIOS CIVIL'!A7763"/>
    <hyperlink ref="K326" location="'A. DE PRECIOS CIVIL'!A8110" display="A. DE PRECIOS CIVIL'!A8110"/>
    <hyperlink ref="K357" location="'A. DE PRECIOS CIVIL'!A8807" display="A. DE PRECIOS CIVIL'!A8807"/>
    <hyperlink ref="K374" location="'A. DE PRECIOS CIVIL'!A9155" display="A. DE PRECIOS CIVIL'!A9155"/>
    <hyperlink ref="K387" location="'A. DE PRECIOS CIVIL'!A9377" display="A. DE PRECIOS CIVIL'!A9377"/>
    <hyperlink ref="K404" location="'A. DE PRECIOS CIVIL'!A9724" display="A. DE PRECIOS CIVIL'!A9724"/>
    <hyperlink ref="K429" location="'A. DE PRECIOS CIVIL'!A10230" display="A. DE PRECIOS CIVIL'!A10230"/>
    <hyperlink ref="K434" location="'A. DE PRECIOS CIVIL'!A10325" display="A. DE PRECIOS CIVIL'!A10325"/>
    <hyperlink ref="K934" location="'A. DE PRECIOS CIVIL'!A11065" display="A. DE PRECIOS CIVIL'!A11065"/>
    <hyperlink ref="K947" location="'A. DE PRECIOS CIVIL'!A11364" display="A. DE PRECIOS CIVIL'!A11364"/>
    <hyperlink ref="K971" location="'A. DE PRECIOS CIVIL'!A12012" display="A. DE PRECIOS CIVIL'!A12012"/>
    <hyperlink ref="K982" location="'A. DE PRECIOS CIVIL'!A12141" display="A. DE PRECIOS CIVIL'!A12141"/>
    <hyperlink ref="K990" location="'A. DE PRECIOS CIVIL'!A12318" display="A. DE PRECIOS CIVIL'!A12318"/>
    <hyperlink ref="K996" location="'A. DE PRECIOS CIVIL'!A12424" display="A. DE PRECIOS CIVIL'!A12424"/>
    <hyperlink ref="K999" location="'A. DE PRECIOS CIVIL'!A12458" display="A. DE PRECIOS CIVIL'!A12458"/>
    <hyperlink ref="K977" location="'A. DE PRECIOS CIVIL'!A12109" display="A. DE PRECIOS CIVIL'!A12012"/>
    <hyperlink ref="K450" location="'A.P. ELECTRICIDAD'!A4" display="A.P. ELECTRICIDAD'!A4"/>
    <hyperlink ref="K453" location="'A.P. ELECTRICIDAD'!A82" display="A.P. ELECTRICIDAD'!A82"/>
    <hyperlink ref="K460" location="'A.P. ELECTRICIDAD'!A278" display="A.P. ELECTRICIDAD'!A278"/>
    <hyperlink ref="K530" location="'A.P. ELECTRICIDAD'!A2609" display="A.P. ELECTRICIDAD'!A2609"/>
    <hyperlink ref="K540" location="'A.P. ELECTRICIDAD'!A2853" display="A.P. ELECTRICIDAD'!A2853"/>
    <hyperlink ref="K833" location="'A.P. ELECTRICIDAD'!A4616" display="A.P. ELECTRICIDAD'!A4616"/>
    <hyperlink ref="K598" location="'A.P. SANITARIAS'!A4" display="A.P. SANITARIAS'!A4"/>
    <hyperlink ref="K620" location="'A.P. SANITARIAS'!A771" display="A.P. SANITARIAS'!A771"/>
    <hyperlink ref="K630" location="'A.P. SANITARIAS'!A1368" display="A.P. SANITARIAS'!A1368"/>
    <hyperlink ref="K659" location="'A.P. SANITARIAS'!A2333" display="A.P. SANITARIAS'!A2333"/>
    <hyperlink ref="K691" location="'A.P. SANITARIAS'!A3255" display="A.P. SANITARIAS'!A3255"/>
    <hyperlink ref="K683" location="'A.P. SANITARIAS'!A3055" display="A.P. SANITARIAS'!A3055"/>
    <hyperlink ref="K709" location="'A.P. SANITARIAS'!A3785" display="A.P. SANITARIAS'!A3785"/>
    <hyperlink ref="K718" location="'A.P. SANITARIAS'!A4018" display="A.P. SANITARIAS'!A4018"/>
    <hyperlink ref="K722" location="'A.P. SANITARIAS'!A4073" display="A.P. SANITARIAS'!A4073"/>
    <hyperlink ref="K723" location="'A.P. PLANTA DEPURADORA'!A282" display="A.P. PLANTA DEPURADORA'!A282"/>
    <hyperlink ref="K725" location="'A.P. SANITARIAS'!A4114" display="A.P. SANITARIAS'!A4114"/>
    <hyperlink ref="K721" location="'A.P. PLANTA DEPURADORA'!A1" display="A.P. PLANTA DEPURADORA'!A1"/>
    <hyperlink ref="K729" location="'A.P. SANITARIAS'!A4184" display="A.P. SANITARIAS'!A4184"/>
    <hyperlink ref="K734" location="'A.P. GAS'!A4" display="A.P. GAS'!A4"/>
    <hyperlink ref="K740" location="'A.P. GAS'!A158" display="A.P. GAS'!A158"/>
    <hyperlink ref="K746" location="'A.P. GAS'!A454" display="A.P. GAS'!A454"/>
    <hyperlink ref="K788" location="'A.P. GAS'!A2057" display="A.P. GAS'!A2057"/>
    <hyperlink ref="K796" location="'A.P. GAS'!A2233" display="A.P. GAS'!A2233"/>
    <hyperlink ref="K804" location="'A.P. GAS'!A2440" display="A.P. GAS'!A2440"/>
    <hyperlink ref="K824" location="'A.P. GAS'!A3025" display="A.P. GAS'!A3025"/>
    <hyperlink ref="K826" location="'A.P. GAS'!A3064" display="A.P. GAS'!A3064"/>
    <hyperlink ref="K836" location="'A.P. SANITARIAS'!A4220" display="A.P. SANITARIAS'!A4220"/>
    <hyperlink ref="K840" location="'A.P. A.TERMICO'!A4" display="'A.P. A.TERMICO'!A4"/>
    <hyperlink ref="K846" location="'A.P. A.TERMICO'!A159" display="A.P. A.TERMICO'!A159"/>
    <hyperlink ref="K860" location="'A.P. A.TERMICO'!A617" display="A.P. A.TERMICO'!A617"/>
    <hyperlink ref="K863" location="'A.P. A.TERMICO'!A658" display="A.P. A.TERMICO'!A658"/>
    <hyperlink ref="K903" location="'A.P. SEGURIDAD'!A4" display="'A.P. SEGURIDAD'!A4"/>
    <hyperlink ref="K918" location="'A.P. SEGURIDAD'!A437" display="A.P. SEGURIDAD'!A437"/>
    <hyperlink ref="K13" location="'PRESUPUESTO PO RT'!A1053" display="RESUMEN"/>
  </hyperlinks>
  <pageMargins left="0.25" right="0.25" top="0.75" bottom="0.75" header="0.3" footer="0.3"/>
  <pageSetup paperSize="9" scale="63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topLeftCell="J53" workbookViewId="0">
      <selection activeCell="F84" activeCellId="1" sqref="F9:Q9 F84:Q85"/>
    </sheetView>
  </sheetViews>
  <sheetFormatPr baseColWidth="10" defaultColWidth="11.44140625" defaultRowHeight="13.2" x14ac:dyDescent="0.25"/>
  <cols>
    <col min="1" max="1" width="7" style="306" customWidth="1"/>
    <col min="2" max="2" width="33" style="301" customWidth="1"/>
    <col min="3" max="3" width="19.88671875" style="309" customWidth="1"/>
    <col min="4" max="4" width="13.33203125" style="340" customWidth="1"/>
    <col min="5" max="5" width="2.44140625" style="308" customWidth="1"/>
    <col min="6" max="14" width="18.6640625" style="301" customWidth="1"/>
    <col min="15" max="17" width="19" style="301" customWidth="1"/>
    <col min="18" max="18" width="11.5546875" style="302" bestFit="1" customWidth="1"/>
    <col min="19" max="16384" width="11.44140625" style="301"/>
  </cols>
  <sheetData>
    <row r="2" spans="1:18" ht="12.9" customHeight="1" x14ac:dyDescent="0.25">
      <c r="A2" s="301"/>
      <c r="C2" s="301"/>
      <c r="D2" s="302"/>
      <c r="E2" s="301"/>
    </row>
    <row r="3" spans="1:18" ht="12.9" customHeight="1" x14ac:dyDescent="0.3">
      <c r="A3" s="552" t="s">
        <v>2</v>
      </c>
      <c r="B3" s="553"/>
      <c r="C3" s="554">
        <f>+'PRESUPUESTO PO RT'!B5:F5</f>
        <v>0</v>
      </c>
      <c r="D3" s="555"/>
      <c r="E3" s="555"/>
      <c r="F3" s="556"/>
      <c r="G3" s="300"/>
    </row>
    <row r="4" spans="1:18" ht="12.9" customHeight="1" x14ac:dyDescent="0.3">
      <c r="A4" s="303" t="s">
        <v>3</v>
      </c>
      <c r="B4" s="304"/>
      <c r="C4" s="554" t="e">
        <f>+'PRESUPUESTO PO RT'!G5:J5</f>
        <v>#VALUE!</v>
      </c>
      <c r="D4" s="555"/>
      <c r="E4" s="555"/>
      <c r="F4" s="556"/>
      <c r="G4" s="300"/>
      <c r="H4" s="305"/>
    </row>
    <row r="5" spans="1:18" ht="12.9" customHeight="1" x14ac:dyDescent="0.4">
      <c r="B5" s="306"/>
      <c r="C5" s="307"/>
    </row>
    <row r="6" spans="1:18" ht="12.9" customHeight="1" x14ac:dyDescent="0.25">
      <c r="A6" s="306" t="s">
        <v>1175</v>
      </c>
    </row>
    <row r="7" spans="1:18" ht="20.100000000000001" customHeight="1" thickBot="1" x14ac:dyDescent="0.3"/>
    <row r="8" spans="1:18" ht="13.8" thickBot="1" x14ac:dyDescent="0.3">
      <c r="A8" s="557" t="s">
        <v>1176</v>
      </c>
      <c r="B8" s="558"/>
      <c r="C8" s="559" t="s">
        <v>1177</v>
      </c>
      <c r="D8" s="561" t="s">
        <v>1178</v>
      </c>
      <c r="E8" s="310"/>
      <c r="F8" s="563" t="s">
        <v>1204</v>
      </c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5"/>
    </row>
    <row r="9" spans="1:18" ht="13.8" thickBot="1" x14ac:dyDescent="0.3">
      <c r="A9" s="311" t="s">
        <v>1179</v>
      </c>
      <c r="B9" s="312" t="s">
        <v>1180</v>
      </c>
      <c r="C9" s="560"/>
      <c r="D9" s="562"/>
      <c r="E9" s="313">
        <v>0</v>
      </c>
      <c r="F9" s="362">
        <v>1</v>
      </c>
      <c r="G9" s="314">
        <v>2</v>
      </c>
      <c r="H9" s="314">
        <v>3</v>
      </c>
      <c r="I9" s="362">
        <v>4</v>
      </c>
      <c r="J9" s="314">
        <v>5</v>
      </c>
      <c r="K9" s="314">
        <v>6</v>
      </c>
      <c r="L9" s="314">
        <v>7</v>
      </c>
      <c r="M9" s="314">
        <v>8</v>
      </c>
      <c r="N9" s="314">
        <v>9</v>
      </c>
      <c r="O9" s="314">
        <v>10</v>
      </c>
      <c r="P9" s="314">
        <v>11</v>
      </c>
      <c r="Q9" s="314">
        <v>12</v>
      </c>
    </row>
    <row r="10" spans="1:18" ht="10.5" customHeight="1" x14ac:dyDescent="0.25">
      <c r="A10" s="537">
        <v>1</v>
      </c>
      <c r="B10" s="549" t="s">
        <v>1181</v>
      </c>
      <c r="C10" s="543">
        <f>'PRESUPUESTO PO RT'!I1042</f>
        <v>509246.58400000009</v>
      </c>
      <c r="D10" s="546">
        <f>'PRESUPUESTO PO RT'!J1042</f>
        <v>2.7769694207170986E-2</v>
      </c>
      <c r="E10" s="363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15">
        <f>SUM(F10:Q10)</f>
        <v>0</v>
      </c>
    </row>
    <row r="11" spans="1:18" ht="9" customHeight="1" x14ac:dyDescent="0.25">
      <c r="A11" s="538"/>
      <c r="B11" s="550"/>
      <c r="C11" s="544"/>
      <c r="D11" s="547"/>
      <c r="E11" s="36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16"/>
    </row>
    <row r="12" spans="1:18" ht="10.5" customHeight="1" thickBot="1" x14ac:dyDescent="0.3">
      <c r="A12" s="539"/>
      <c r="B12" s="551"/>
      <c r="C12" s="545"/>
      <c r="D12" s="548"/>
      <c r="E12" s="365"/>
      <c r="F12" s="346">
        <f>+$D$10*F10*100</f>
        <v>0</v>
      </c>
      <c r="G12" s="346">
        <f>+$D$10*G10*100</f>
        <v>0</v>
      </c>
      <c r="H12" s="346">
        <f>+$D$10*H10*100</f>
        <v>0</v>
      </c>
      <c r="I12" s="346">
        <f>+$D$10*I10*100</f>
        <v>0</v>
      </c>
      <c r="J12" s="346">
        <f t="shared" ref="J12:Q12" si="0">+$D$10*J10*100</f>
        <v>0</v>
      </c>
      <c r="K12" s="346">
        <f t="shared" si="0"/>
        <v>0</v>
      </c>
      <c r="L12" s="346">
        <f t="shared" si="0"/>
        <v>0</v>
      </c>
      <c r="M12" s="346">
        <f t="shared" si="0"/>
        <v>0</v>
      </c>
      <c r="N12" s="346">
        <f t="shared" si="0"/>
        <v>0</v>
      </c>
      <c r="O12" s="346">
        <f t="shared" si="0"/>
        <v>0</v>
      </c>
      <c r="P12" s="346">
        <f t="shared" si="0"/>
        <v>0</v>
      </c>
      <c r="Q12" s="346">
        <f t="shared" si="0"/>
        <v>0</v>
      </c>
      <c r="R12" s="317">
        <f>SUM(F12:Q12)</f>
        <v>0</v>
      </c>
    </row>
    <row r="13" spans="1:18" ht="10.5" customHeight="1" x14ac:dyDescent="0.25">
      <c r="A13" s="537">
        <v>2</v>
      </c>
      <c r="B13" s="549" t="s">
        <v>1182</v>
      </c>
      <c r="C13" s="543">
        <f>'PRESUPUESTO PO RT'!I1045</f>
        <v>0</v>
      </c>
      <c r="D13" s="546">
        <f>'PRESUPUESTO PO RT'!J1045</f>
        <v>0</v>
      </c>
      <c r="E13" s="363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15">
        <f>SUM(F13:Q13)</f>
        <v>0</v>
      </c>
    </row>
    <row r="14" spans="1:18" ht="9.75" customHeight="1" x14ac:dyDescent="0.25">
      <c r="A14" s="538"/>
      <c r="B14" s="550"/>
      <c r="C14" s="544"/>
      <c r="D14" s="547"/>
      <c r="E14" s="36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16"/>
    </row>
    <row r="15" spans="1:18" ht="10.5" customHeight="1" thickBot="1" x14ac:dyDescent="0.3">
      <c r="A15" s="539"/>
      <c r="B15" s="551"/>
      <c r="C15" s="545"/>
      <c r="D15" s="548"/>
      <c r="E15" s="365"/>
      <c r="F15" s="346">
        <f>+$D$13*F13*100</f>
        <v>0</v>
      </c>
      <c r="G15" s="346">
        <f t="shared" ref="G15:Q15" si="1">+$D$13*G13*100</f>
        <v>0</v>
      </c>
      <c r="H15" s="346">
        <f t="shared" si="1"/>
        <v>0</v>
      </c>
      <c r="I15" s="346">
        <f t="shared" si="1"/>
        <v>0</v>
      </c>
      <c r="J15" s="346">
        <f t="shared" si="1"/>
        <v>0</v>
      </c>
      <c r="K15" s="346">
        <f t="shared" si="1"/>
        <v>0</v>
      </c>
      <c r="L15" s="346">
        <f t="shared" si="1"/>
        <v>0</v>
      </c>
      <c r="M15" s="346">
        <f t="shared" si="1"/>
        <v>0</v>
      </c>
      <c r="N15" s="346">
        <f t="shared" si="1"/>
        <v>0</v>
      </c>
      <c r="O15" s="346">
        <f t="shared" si="1"/>
        <v>0</v>
      </c>
      <c r="P15" s="346">
        <f t="shared" si="1"/>
        <v>0</v>
      </c>
      <c r="Q15" s="346">
        <f t="shared" si="1"/>
        <v>0</v>
      </c>
      <c r="R15" s="317">
        <f>SUM(F15:Q15)</f>
        <v>0</v>
      </c>
    </row>
    <row r="16" spans="1:18" ht="10.5" customHeight="1" x14ac:dyDescent="0.25">
      <c r="A16" s="537">
        <v>3</v>
      </c>
      <c r="B16" s="549" t="s">
        <v>104</v>
      </c>
      <c r="C16" s="543">
        <f>'PRESUPUESTO PO RT'!I1048</f>
        <v>0</v>
      </c>
      <c r="D16" s="546">
        <f>'PRESUPUESTO PO RT'!J1048</f>
        <v>0</v>
      </c>
      <c r="E16" s="363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16">
        <f>SUM(F16:Q16)</f>
        <v>0</v>
      </c>
    </row>
    <row r="17" spans="1:18" ht="9" customHeight="1" x14ac:dyDescent="0.25">
      <c r="A17" s="538"/>
      <c r="B17" s="550"/>
      <c r="C17" s="544"/>
      <c r="D17" s="547"/>
      <c r="E17" s="36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16"/>
    </row>
    <row r="18" spans="1:18" ht="10.5" customHeight="1" thickBot="1" x14ac:dyDescent="0.3">
      <c r="A18" s="539"/>
      <c r="B18" s="551"/>
      <c r="C18" s="545"/>
      <c r="D18" s="548"/>
      <c r="E18" s="365"/>
      <c r="F18" s="346">
        <f>+$D$16*F16*100</f>
        <v>0</v>
      </c>
      <c r="G18" s="346">
        <f>+$D$16*G16*100</f>
        <v>0</v>
      </c>
      <c r="H18" s="346">
        <f>+$D$16*H16*100</f>
        <v>0</v>
      </c>
      <c r="I18" s="346">
        <f t="shared" ref="I18:Q18" si="2">+$D$16*I16*100</f>
        <v>0</v>
      </c>
      <c r="J18" s="346">
        <f t="shared" si="2"/>
        <v>0</v>
      </c>
      <c r="K18" s="346">
        <f t="shared" si="2"/>
        <v>0</v>
      </c>
      <c r="L18" s="346">
        <f t="shared" si="2"/>
        <v>0</v>
      </c>
      <c r="M18" s="346">
        <f t="shared" si="2"/>
        <v>0</v>
      </c>
      <c r="N18" s="346">
        <f t="shared" si="2"/>
        <v>0</v>
      </c>
      <c r="O18" s="346">
        <f t="shared" si="2"/>
        <v>0</v>
      </c>
      <c r="P18" s="346">
        <f t="shared" si="2"/>
        <v>0</v>
      </c>
      <c r="Q18" s="346">
        <f t="shared" si="2"/>
        <v>0</v>
      </c>
      <c r="R18" s="317">
        <f>SUM(F18:Q18)</f>
        <v>0</v>
      </c>
    </row>
    <row r="19" spans="1:18" ht="10.5" customHeight="1" x14ac:dyDescent="0.25">
      <c r="A19" s="537">
        <v>4</v>
      </c>
      <c r="B19" s="549" t="s">
        <v>156</v>
      </c>
      <c r="C19" s="543">
        <f>'PRESUPUESTO PO RT'!I1051</f>
        <v>0</v>
      </c>
      <c r="D19" s="546">
        <f>'PRESUPUESTO PO RT'!J1051</f>
        <v>0</v>
      </c>
      <c r="E19" s="363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16">
        <f>SUM(F19:Q19)</f>
        <v>0</v>
      </c>
    </row>
    <row r="20" spans="1:18" ht="8.25" customHeight="1" x14ac:dyDescent="0.25">
      <c r="A20" s="538"/>
      <c r="B20" s="550"/>
      <c r="C20" s="544"/>
      <c r="D20" s="547"/>
      <c r="E20" s="36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16"/>
    </row>
    <row r="21" spans="1:18" ht="10.5" customHeight="1" thickBot="1" x14ac:dyDescent="0.3">
      <c r="A21" s="539"/>
      <c r="B21" s="551"/>
      <c r="C21" s="545"/>
      <c r="D21" s="548"/>
      <c r="E21" s="365"/>
      <c r="F21" s="346">
        <f t="shared" ref="F21:G21" si="3">+$D$19*F19*100</f>
        <v>0</v>
      </c>
      <c r="G21" s="346">
        <f t="shared" si="3"/>
        <v>0</v>
      </c>
      <c r="H21" s="346">
        <f>+$D$19*H19*100</f>
        <v>0</v>
      </c>
      <c r="I21" s="346">
        <f>+$D$19*I19*100</f>
        <v>0</v>
      </c>
      <c r="J21" s="346">
        <f>+$D$19*J19*100</f>
        <v>0</v>
      </c>
      <c r="K21" s="346">
        <f>+$D$19*K19*100</f>
        <v>0</v>
      </c>
      <c r="L21" s="346">
        <f>+$D$19*L19*100</f>
        <v>0</v>
      </c>
      <c r="M21" s="346">
        <f t="shared" ref="M21:Q21" si="4">+$D$19*M19*100</f>
        <v>0</v>
      </c>
      <c r="N21" s="346">
        <f t="shared" si="4"/>
        <v>0</v>
      </c>
      <c r="O21" s="346">
        <f t="shared" si="4"/>
        <v>0</v>
      </c>
      <c r="P21" s="346">
        <f t="shared" si="4"/>
        <v>0</v>
      </c>
      <c r="Q21" s="346">
        <f t="shared" si="4"/>
        <v>0</v>
      </c>
      <c r="R21" s="317">
        <f>SUM(F21:Q21)</f>
        <v>0</v>
      </c>
    </row>
    <row r="22" spans="1:18" ht="10.5" customHeight="1" x14ac:dyDescent="0.25">
      <c r="A22" s="537">
        <v>5</v>
      </c>
      <c r="B22" s="549" t="s">
        <v>219</v>
      </c>
      <c r="C22" s="543">
        <f>'PRESUPUESTO PO RT'!I1054</f>
        <v>0</v>
      </c>
      <c r="D22" s="546">
        <f>'PRESUPUESTO PO RT'!J1054</f>
        <v>0</v>
      </c>
      <c r="E22" s="363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16">
        <f>SUM(F22:Q22)</f>
        <v>0</v>
      </c>
    </row>
    <row r="23" spans="1:18" ht="9" customHeight="1" x14ac:dyDescent="0.25">
      <c r="A23" s="538"/>
      <c r="B23" s="550"/>
      <c r="C23" s="544"/>
      <c r="D23" s="547"/>
      <c r="E23" s="36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16"/>
    </row>
    <row r="24" spans="1:18" ht="10.5" customHeight="1" thickBot="1" x14ac:dyDescent="0.3">
      <c r="A24" s="539"/>
      <c r="B24" s="551"/>
      <c r="C24" s="545"/>
      <c r="D24" s="548"/>
      <c r="E24" s="365"/>
      <c r="F24" s="346">
        <f t="shared" ref="F24:O24" si="5">+$D$22*F22*100</f>
        <v>0</v>
      </c>
      <c r="G24" s="346">
        <f t="shared" si="5"/>
        <v>0</v>
      </c>
      <c r="H24" s="346">
        <f t="shared" si="5"/>
        <v>0</v>
      </c>
      <c r="I24" s="346">
        <f t="shared" si="5"/>
        <v>0</v>
      </c>
      <c r="J24" s="346">
        <f t="shared" si="5"/>
        <v>0</v>
      </c>
      <c r="K24" s="346">
        <f t="shared" si="5"/>
        <v>0</v>
      </c>
      <c r="L24" s="346">
        <f t="shared" si="5"/>
        <v>0</v>
      </c>
      <c r="M24" s="346">
        <f t="shared" si="5"/>
        <v>0</v>
      </c>
      <c r="N24" s="346">
        <f t="shared" si="5"/>
        <v>0</v>
      </c>
      <c r="O24" s="346">
        <f t="shared" si="5"/>
        <v>0</v>
      </c>
      <c r="P24" s="346">
        <f>+$D$22*P22*100</f>
        <v>0</v>
      </c>
      <c r="Q24" s="346">
        <f>+$D$22*Q22*100</f>
        <v>0</v>
      </c>
      <c r="R24" s="317">
        <f>SUM(F24:Q24)</f>
        <v>0</v>
      </c>
    </row>
    <row r="25" spans="1:18" ht="10.5" customHeight="1" x14ac:dyDescent="0.25">
      <c r="A25" s="537">
        <v>6</v>
      </c>
      <c r="B25" s="549" t="s">
        <v>1183</v>
      </c>
      <c r="C25" s="543">
        <f>'PRESUPUESTO PO RT'!I1057</f>
        <v>0</v>
      </c>
      <c r="D25" s="546">
        <f>'PRESUPUESTO PO RT'!J1057</f>
        <v>0</v>
      </c>
      <c r="E25" s="363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16">
        <f>SUM(F25:Q25)</f>
        <v>0</v>
      </c>
    </row>
    <row r="26" spans="1:18" ht="9" customHeight="1" x14ac:dyDescent="0.25">
      <c r="A26" s="538"/>
      <c r="B26" s="550"/>
      <c r="C26" s="544"/>
      <c r="D26" s="547"/>
      <c r="E26" s="36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16"/>
    </row>
    <row r="27" spans="1:18" ht="10.5" customHeight="1" thickBot="1" x14ac:dyDescent="0.3">
      <c r="A27" s="539"/>
      <c r="B27" s="551"/>
      <c r="C27" s="545"/>
      <c r="D27" s="548"/>
      <c r="E27" s="365"/>
      <c r="F27" s="346">
        <f t="shared" ref="F27:Q27" si="6">+$D$25*F25*100</f>
        <v>0</v>
      </c>
      <c r="G27" s="346">
        <f t="shared" si="6"/>
        <v>0</v>
      </c>
      <c r="H27" s="346">
        <f t="shared" si="6"/>
        <v>0</v>
      </c>
      <c r="I27" s="346">
        <f t="shared" si="6"/>
        <v>0</v>
      </c>
      <c r="J27" s="346">
        <f t="shared" si="6"/>
        <v>0</v>
      </c>
      <c r="K27" s="346">
        <f t="shared" si="6"/>
        <v>0</v>
      </c>
      <c r="L27" s="346">
        <f t="shared" si="6"/>
        <v>0</v>
      </c>
      <c r="M27" s="346">
        <f>+$D$25*M25*100</f>
        <v>0</v>
      </c>
      <c r="N27" s="346">
        <f>+$D$25*N25*100</f>
        <v>0</v>
      </c>
      <c r="O27" s="346">
        <f t="shared" si="6"/>
        <v>0</v>
      </c>
      <c r="P27" s="346">
        <f t="shared" si="6"/>
        <v>0</v>
      </c>
      <c r="Q27" s="346">
        <f t="shared" si="6"/>
        <v>0</v>
      </c>
      <c r="R27" s="317">
        <f>SUM(F27:Q27)</f>
        <v>0</v>
      </c>
    </row>
    <row r="28" spans="1:18" ht="10.5" customHeight="1" x14ac:dyDescent="0.25">
      <c r="A28" s="537">
        <v>7</v>
      </c>
      <c r="B28" s="549" t="s">
        <v>290</v>
      </c>
      <c r="C28" s="543">
        <f>'PRESUPUESTO PO RT'!I1060</f>
        <v>0</v>
      </c>
      <c r="D28" s="546">
        <f>'PRESUPUESTO PO RT'!J1060</f>
        <v>0</v>
      </c>
      <c r="E28" s="363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16">
        <f>SUM(F28:Q28)</f>
        <v>0</v>
      </c>
    </row>
    <row r="29" spans="1:18" ht="11.25" customHeight="1" x14ac:dyDescent="0.25">
      <c r="A29" s="538"/>
      <c r="B29" s="550"/>
      <c r="C29" s="544"/>
      <c r="D29" s="547"/>
      <c r="E29" s="36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16"/>
    </row>
    <row r="30" spans="1:18" ht="10.5" customHeight="1" thickBot="1" x14ac:dyDescent="0.3">
      <c r="A30" s="539"/>
      <c r="B30" s="551"/>
      <c r="C30" s="545"/>
      <c r="D30" s="548"/>
      <c r="E30" s="365"/>
      <c r="F30" s="346">
        <f t="shared" ref="F30:P30" si="7">+$D$28*F28*100</f>
        <v>0</v>
      </c>
      <c r="G30" s="346">
        <f t="shared" si="7"/>
        <v>0</v>
      </c>
      <c r="H30" s="346">
        <f t="shared" si="7"/>
        <v>0</v>
      </c>
      <c r="I30" s="346">
        <f t="shared" si="7"/>
        <v>0</v>
      </c>
      <c r="J30" s="346">
        <f t="shared" si="7"/>
        <v>0</v>
      </c>
      <c r="K30" s="346">
        <f t="shared" si="7"/>
        <v>0</v>
      </c>
      <c r="L30" s="346">
        <f t="shared" si="7"/>
        <v>0</v>
      </c>
      <c r="M30" s="346">
        <f t="shared" si="7"/>
        <v>0</v>
      </c>
      <c r="N30" s="346">
        <f t="shared" si="7"/>
        <v>0</v>
      </c>
      <c r="O30" s="346">
        <f t="shared" si="7"/>
        <v>0</v>
      </c>
      <c r="P30" s="346">
        <f t="shared" si="7"/>
        <v>0</v>
      </c>
      <c r="Q30" s="346">
        <f>+$D$28*Q28*100</f>
        <v>0</v>
      </c>
      <c r="R30" s="317">
        <f>SUM(F30:Q30)</f>
        <v>0</v>
      </c>
    </row>
    <row r="31" spans="1:18" ht="10.5" customHeight="1" x14ac:dyDescent="0.25">
      <c r="A31" s="537">
        <v>8</v>
      </c>
      <c r="B31" s="549" t="s">
        <v>300</v>
      </c>
      <c r="C31" s="543">
        <f>'PRESUPUESTO PO RT'!I1063</f>
        <v>264058.33679999999</v>
      </c>
      <c r="D31" s="546">
        <f>'PRESUPUESTO PO RT'!J1063</f>
        <v>1.4399348952314551E-2</v>
      </c>
      <c r="E31" s="363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16">
        <f>SUM(F31:Q31)</f>
        <v>0</v>
      </c>
    </row>
    <row r="32" spans="1:18" ht="9.75" customHeight="1" x14ac:dyDescent="0.25">
      <c r="A32" s="538"/>
      <c r="B32" s="550"/>
      <c r="C32" s="544"/>
      <c r="D32" s="547"/>
      <c r="E32" s="36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16"/>
    </row>
    <row r="33" spans="1:18" ht="10.5" customHeight="1" thickBot="1" x14ac:dyDescent="0.3">
      <c r="A33" s="539"/>
      <c r="B33" s="551"/>
      <c r="C33" s="545"/>
      <c r="D33" s="548"/>
      <c r="E33" s="365"/>
      <c r="F33" s="346">
        <f t="shared" ref="F33:I33" si="8">+$D$31*F31*100</f>
        <v>0</v>
      </c>
      <c r="G33" s="346">
        <f t="shared" si="8"/>
        <v>0</v>
      </c>
      <c r="H33" s="346">
        <f t="shared" si="8"/>
        <v>0</v>
      </c>
      <c r="I33" s="346">
        <f t="shared" si="8"/>
        <v>0</v>
      </c>
      <c r="J33" s="346">
        <f>+$D$31*J31*100</f>
        <v>0</v>
      </c>
      <c r="K33" s="346">
        <f>+$D$31*K31*100</f>
        <v>0</v>
      </c>
      <c r="L33" s="346">
        <f t="shared" ref="L33:Q33" si="9">+$D$31*L31*100</f>
        <v>0</v>
      </c>
      <c r="M33" s="346">
        <f t="shared" si="9"/>
        <v>0</v>
      </c>
      <c r="N33" s="346">
        <f t="shared" si="9"/>
        <v>0</v>
      </c>
      <c r="O33" s="346">
        <f t="shared" si="9"/>
        <v>0</v>
      </c>
      <c r="P33" s="346">
        <f t="shared" si="9"/>
        <v>0</v>
      </c>
      <c r="Q33" s="346">
        <f t="shared" si="9"/>
        <v>0</v>
      </c>
      <c r="R33" s="317">
        <f>SUM(F33:Q33)</f>
        <v>0</v>
      </c>
    </row>
    <row r="34" spans="1:18" ht="10.5" customHeight="1" x14ac:dyDescent="0.25">
      <c r="A34" s="537">
        <v>9</v>
      </c>
      <c r="B34" s="549" t="s">
        <v>355</v>
      </c>
      <c r="C34" s="543">
        <f>'PRESUPUESTO PO RT'!I1066</f>
        <v>0</v>
      </c>
      <c r="D34" s="546">
        <f>'PRESUPUESTO PO RT'!J1066</f>
        <v>0</v>
      </c>
      <c r="E34" s="363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16">
        <f>SUM(F34:Q34)</f>
        <v>0</v>
      </c>
    </row>
    <row r="35" spans="1:18" ht="9" customHeight="1" x14ac:dyDescent="0.25">
      <c r="A35" s="538"/>
      <c r="B35" s="550"/>
      <c r="C35" s="544"/>
      <c r="D35" s="547"/>
      <c r="E35" s="36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16"/>
    </row>
    <row r="36" spans="1:18" ht="10.5" customHeight="1" thickBot="1" x14ac:dyDescent="0.3">
      <c r="A36" s="539"/>
      <c r="B36" s="551"/>
      <c r="C36" s="545"/>
      <c r="D36" s="548"/>
      <c r="E36" s="365"/>
      <c r="F36" s="346">
        <f t="shared" ref="F36:M36" si="10">+$D$34*F34*100</f>
        <v>0</v>
      </c>
      <c r="G36" s="346">
        <f t="shared" si="10"/>
        <v>0</v>
      </c>
      <c r="H36" s="346">
        <f t="shared" si="10"/>
        <v>0</v>
      </c>
      <c r="I36" s="346">
        <f t="shared" si="10"/>
        <v>0</v>
      </c>
      <c r="J36" s="346">
        <f t="shared" si="10"/>
        <v>0</v>
      </c>
      <c r="K36" s="346">
        <f t="shared" si="10"/>
        <v>0</v>
      </c>
      <c r="L36" s="346">
        <f t="shared" si="10"/>
        <v>0</v>
      </c>
      <c r="M36" s="346">
        <f t="shared" si="10"/>
        <v>0</v>
      </c>
      <c r="N36" s="346">
        <f>+$D$34*N34*100</f>
        <v>0</v>
      </c>
      <c r="O36" s="346">
        <f t="shared" ref="O36:Q36" si="11">+$D$34*O34*100</f>
        <v>0</v>
      </c>
      <c r="P36" s="346">
        <f t="shared" si="11"/>
        <v>0</v>
      </c>
      <c r="Q36" s="346">
        <f t="shared" si="11"/>
        <v>0</v>
      </c>
      <c r="R36" s="317">
        <f>SUM(F36:Q36)</f>
        <v>0</v>
      </c>
    </row>
    <row r="37" spans="1:18" ht="10.5" customHeight="1" x14ac:dyDescent="0.25">
      <c r="A37" s="537">
        <v>10</v>
      </c>
      <c r="B37" s="549" t="s">
        <v>1184</v>
      </c>
      <c r="C37" s="543">
        <f>'PRESUPUESTO PO RT'!I1069</f>
        <v>19062360.008824006</v>
      </c>
      <c r="D37" s="546">
        <f>'PRESUPUESTO PO RT'!J1069</f>
        <v>0</v>
      </c>
      <c r="E37" s="363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16">
        <f>SUM(F37:Q37)</f>
        <v>0</v>
      </c>
    </row>
    <row r="38" spans="1:18" ht="8.25" customHeight="1" x14ac:dyDescent="0.25">
      <c r="A38" s="538"/>
      <c r="B38" s="550"/>
      <c r="C38" s="544"/>
      <c r="D38" s="547"/>
      <c r="E38" s="36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16"/>
    </row>
    <row r="39" spans="1:18" ht="10.5" customHeight="1" thickBot="1" x14ac:dyDescent="0.3">
      <c r="A39" s="539"/>
      <c r="B39" s="551"/>
      <c r="C39" s="545"/>
      <c r="D39" s="548"/>
      <c r="E39" s="365"/>
      <c r="F39" s="346">
        <f t="shared" ref="F39:L39" si="12">+$D$37*F37*100</f>
        <v>0</v>
      </c>
      <c r="G39" s="346">
        <f t="shared" si="12"/>
        <v>0</v>
      </c>
      <c r="H39" s="346">
        <f t="shared" si="12"/>
        <v>0</v>
      </c>
      <c r="I39" s="346">
        <f t="shared" si="12"/>
        <v>0</v>
      </c>
      <c r="J39" s="346">
        <f t="shared" si="12"/>
        <v>0</v>
      </c>
      <c r="K39" s="346">
        <f t="shared" si="12"/>
        <v>0</v>
      </c>
      <c r="L39" s="346">
        <f t="shared" si="12"/>
        <v>0</v>
      </c>
      <c r="M39" s="346">
        <f>+$D$37*M37*100</f>
        <v>0</v>
      </c>
      <c r="N39" s="346">
        <f>+$D$37*N37*100</f>
        <v>0</v>
      </c>
      <c r="O39" s="346">
        <f>+$D$37*O37*100</f>
        <v>0</v>
      </c>
      <c r="P39" s="346">
        <f t="shared" ref="P39:Q39" si="13">+$D$37*P37*100</f>
        <v>0</v>
      </c>
      <c r="Q39" s="346">
        <f t="shared" si="13"/>
        <v>0</v>
      </c>
      <c r="R39" s="317">
        <f>SUM(F39:Q39)</f>
        <v>0</v>
      </c>
    </row>
    <row r="40" spans="1:18" ht="10.5" customHeight="1" x14ac:dyDescent="0.25">
      <c r="A40" s="537">
        <v>11</v>
      </c>
      <c r="B40" s="549" t="s">
        <v>1185</v>
      </c>
      <c r="C40" s="543">
        <f>'PRESUPUESTO PO RT'!I1072</f>
        <v>0</v>
      </c>
      <c r="D40" s="546">
        <f>'PRESUPUESTO PO RT'!J1072</f>
        <v>0</v>
      </c>
      <c r="E40" s="363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16">
        <f>SUM(F40:Q40)</f>
        <v>0</v>
      </c>
    </row>
    <row r="41" spans="1:18" ht="9.75" customHeight="1" x14ac:dyDescent="0.25">
      <c r="A41" s="538"/>
      <c r="B41" s="550"/>
      <c r="C41" s="544"/>
      <c r="D41" s="547"/>
      <c r="E41" s="36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16"/>
    </row>
    <row r="42" spans="1:18" ht="10.5" customHeight="1" thickBot="1" x14ac:dyDescent="0.3">
      <c r="A42" s="539"/>
      <c r="B42" s="551"/>
      <c r="C42" s="545"/>
      <c r="D42" s="548"/>
      <c r="E42" s="346"/>
      <c r="F42" s="346">
        <f t="shared" ref="F42:H42" si="14">+$D$40*F40*100</f>
        <v>0</v>
      </c>
      <c r="G42" s="346">
        <f t="shared" si="14"/>
        <v>0</v>
      </c>
      <c r="H42" s="346">
        <f t="shared" si="14"/>
        <v>0</v>
      </c>
      <c r="I42" s="346">
        <f>+$D$40*I40*100</f>
        <v>0</v>
      </c>
      <c r="J42" s="346">
        <f>+$D$40*J40*100</f>
        <v>0</v>
      </c>
      <c r="K42" s="346">
        <f t="shared" ref="K42:N42" si="15">+$D$40*K40*100</f>
        <v>0</v>
      </c>
      <c r="L42" s="346">
        <f t="shared" si="15"/>
        <v>0</v>
      </c>
      <c r="M42" s="346">
        <f t="shared" si="15"/>
        <v>0</v>
      </c>
      <c r="N42" s="346">
        <f t="shared" si="15"/>
        <v>0</v>
      </c>
      <c r="O42" s="346">
        <f>+$D$40*O40*100</f>
        <v>0</v>
      </c>
      <c r="P42" s="346">
        <f t="shared" ref="P42:Q42" si="16">+$D$40*P40*100</f>
        <v>0</v>
      </c>
      <c r="Q42" s="346">
        <f t="shared" si="16"/>
        <v>0</v>
      </c>
      <c r="R42" s="317">
        <f>SUM(F42:Q42)</f>
        <v>0</v>
      </c>
    </row>
    <row r="43" spans="1:18" ht="10.5" customHeight="1" x14ac:dyDescent="0.25">
      <c r="A43" s="537">
        <v>12</v>
      </c>
      <c r="B43" s="549" t="s">
        <v>1186</v>
      </c>
      <c r="C43" s="543">
        <f>'PRESUPUESTO PO RT'!I1075</f>
        <v>0</v>
      </c>
      <c r="D43" s="546">
        <f>'PRESUPUESTO PO RT'!J1075</f>
        <v>0</v>
      </c>
      <c r="E43" s="363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16">
        <f>SUM(F43:Q43)</f>
        <v>0</v>
      </c>
    </row>
    <row r="44" spans="1:18" ht="9" customHeight="1" x14ac:dyDescent="0.25">
      <c r="A44" s="538"/>
      <c r="B44" s="550"/>
      <c r="C44" s="544"/>
      <c r="D44" s="547"/>
      <c r="E44" s="36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16"/>
    </row>
    <row r="45" spans="1:18" ht="10.5" customHeight="1" thickBot="1" x14ac:dyDescent="0.3">
      <c r="A45" s="539"/>
      <c r="B45" s="551"/>
      <c r="C45" s="545"/>
      <c r="D45" s="548"/>
      <c r="E45" s="365"/>
      <c r="F45" s="346">
        <f t="shared" ref="F45:G45" si="17">+$D$43*F43*100</f>
        <v>0</v>
      </c>
      <c r="G45" s="346">
        <f t="shared" si="17"/>
        <v>0</v>
      </c>
      <c r="H45" s="346">
        <f>+$D$43*H43*100</f>
        <v>0</v>
      </c>
      <c r="I45" s="346">
        <f>+$D$43*I43*100</f>
        <v>0</v>
      </c>
      <c r="J45" s="346">
        <f t="shared" ref="J45:Q45" si="18">+$D$43*J43*100</f>
        <v>0</v>
      </c>
      <c r="K45" s="346">
        <f t="shared" si="18"/>
        <v>0</v>
      </c>
      <c r="L45" s="346">
        <f t="shared" si="18"/>
        <v>0</v>
      </c>
      <c r="M45" s="346">
        <f t="shared" si="18"/>
        <v>0</v>
      </c>
      <c r="N45" s="346">
        <f t="shared" si="18"/>
        <v>0</v>
      </c>
      <c r="O45" s="346">
        <f t="shared" si="18"/>
        <v>0</v>
      </c>
      <c r="P45" s="346">
        <f t="shared" si="18"/>
        <v>0</v>
      </c>
      <c r="Q45" s="346">
        <f t="shared" si="18"/>
        <v>0</v>
      </c>
      <c r="R45" s="317">
        <f>SUM(F45:Q45)</f>
        <v>0</v>
      </c>
    </row>
    <row r="46" spans="1:18" ht="10.5" customHeight="1" x14ac:dyDescent="0.25">
      <c r="A46" s="537">
        <v>13</v>
      </c>
      <c r="B46" s="549" t="s">
        <v>1187</v>
      </c>
      <c r="C46" s="543">
        <f>'PRESUPUESTO PO RT'!I1078</f>
        <v>0</v>
      </c>
      <c r="D46" s="546">
        <f>'PRESUPUESTO PO RT'!J1078</f>
        <v>0</v>
      </c>
      <c r="E46" s="363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16">
        <f>SUM(F46:Q46)</f>
        <v>0</v>
      </c>
    </row>
    <row r="47" spans="1:18" ht="8.25" customHeight="1" x14ac:dyDescent="0.25">
      <c r="A47" s="538"/>
      <c r="B47" s="550"/>
      <c r="C47" s="544"/>
      <c r="D47" s="547"/>
      <c r="E47" s="36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16"/>
    </row>
    <row r="48" spans="1:18" ht="10.5" customHeight="1" thickBot="1" x14ac:dyDescent="0.3">
      <c r="A48" s="539"/>
      <c r="B48" s="551"/>
      <c r="C48" s="545"/>
      <c r="D48" s="548"/>
      <c r="E48" s="365"/>
      <c r="F48" s="346">
        <f t="shared" ref="F48:I48" si="19">+$D$46*F46*100</f>
        <v>0</v>
      </c>
      <c r="G48" s="346">
        <f t="shared" si="19"/>
        <v>0</v>
      </c>
      <c r="H48" s="346">
        <f t="shared" si="19"/>
        <v>0</v>
      </c>
      <c r="I48" s="346">
        <f t="shared" si="19"/>
        <v>0</v>
      </c>
      <c r="J48" s="346">
        <f>+$D$46*J46*100</f>
        <v>0</v>
      </c>
      <c r="K48" s="346">
        <f t="shared" ref="K48:Q48" si="20">+$D$46*K46*100</f>
        <v>0</v>
      </c>
      <c r="L48" s="346">
        <f t="shared" si="20"/>
        <v>0</v>
      </c>
      <c r="M48" s="346">
        <f t="shared" si="20"/>
        <v>0</v>
      </c>
      <c r="N48" s="346">
        <f t="shared" si="20"/>
        <v>0</v>
      </c>
      <c r="O48" s="346">
        <f t="shared" si="20"/>
        <v>0</v>
      </c>
      <c r="P48" s="346">
        <f t="shared" si="20"/>
        <v>0</v>
      </c>
      <c r="Q48" s="346">
        <f t="shared" si="20"/>
        <v>0</v>
      </c>
      <c r="R48" s="317">
        <f>SUM(F48:Q48)</f>
        <v>0</v>
      </c>
    </row>
    <row r="49" spans="1:18" ht="10.5" customHeight="1" x14ac:dyDescent="0.25">
      <c r="A49" s="537">
        <v>14</v>
      </c>
      <c r="B49" s="540" t="s">
        <v>946</v>
      </c>
      <c r="C49" s="543">
        <f>'PRESUPUESTO PO RT'!I1081</f>
        <v>0</v>
      </c>
      <c r="D49" s="546">
        <f>'PRESUPUESTO PO RT'!J1081</f>
        <v>0</v>
      </c>
      <c r="E49" s="363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16">
        <f>SUM(F49:Q49)</f>
        <v>0</v>
      </c>
    </row>
    <row r="50" spans="1:18" ht="9" customHeight="1" x14ac:dyDescent="0.25">
      <c r="A50" s="538"/>
      <c r="B50" s="541"/>
      <c r="C50" s="544"/>
      <c r="D50" s="547"/>
      <c r="E50" s="36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16"/>
    </row>
    <row r="51" spans="1:18" ht="10.5" customHeight="1" thickBot="1" x14ac:dyDescent="0.3">
      <c r="A51" s="539"/>
      <c r="B51" s="542"/>
      <c r="C51" s="545"/>
      <c r="D51" s="548"/>
      <c r="E51" s="365"/>
      <c r="F51" s="346">
        <f t="shared" ref="F51:L51" si="21">+$D$49*F49*100</f>
        <v>0</v>
      </c>
      <c r="G51" s="346">
        <f t="shared" si="21"/>
        <v>0</v>
      </c>
      <c r="H51" s="346">
        <f t="shared" si="21"/>
        <v>0</v>
      </c>
      <c r="I51" s="346">
        <f t="shared" si="21"/>
        <v>0</v>
      </c>
      <c r="J51" s="346">
        <f t="shared" si="21"/>
        <v>0</v>
      </c>
      <c r="K51" s="346">
        <f t="shared" si="21"/>
        <v>0</v>
      </c>
      <c r="L51" s="346">
        <f t="shared" si="21"/>
        <v>0</v>
      </c>
      <c r="M51" s="346">
        <f>+$D$49*M49*100</f>
        <v>0</v>
      </c>
      <c r="N51" s="346">
        <f t="shared" ref="N51:Q51" si="22">+$D$49*N49*100</f>
        <v>0</v>
      </c>
      <c r="O51" s="346">
        <f t="shared" si="22"/>
        <v>0</v>
      </c>
      <c r="P51" s="346">
        <f t="shared" si="22"/>
        <v>0</v>
      </c>
      <c r="Q51" s="346">
        <f t="shared" si="22"/>
        <v>0</v>
      </c>
      <c r="R51" s="317">
        <f>SUM(F51:Q51)</f>
        <v>0</v>
      </c>
    </row>
    <row r="52" spans="1:18" ht="10.5" customHeight="1" x14ac:dyDescent="0.25">
      <c r="A52" s="537">
        <v>15</v>
      </c>
      <c r="B52" s="549" t="s">
        <v>1188</v>
      </c>
      <c r="C52" s="543">
        <f>'PRESUPUESTO PO RT'!I1084</f>
        <v>0</v>
      </c>
      <c r="D52" s="546">
        <f>'PRESUPUESTO PO RT'!J1084</f>
        <v>0</v>
      </c>
      <c r="E52" s="363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16">
        <f>SUM(F52:Q52)</f>
        <v>0</v>
      </c>
    </row>
    <row r="53" spans="1:18" ht="9" customHeight="1" x14ac:dyDescent="0.25">
      <c r="A53" s="538"/>
      <c r="B53" s="550"/>
      <c r="C53" s="544"/>
      <c r="D53" s="547"/>
      <c r="E53" s="36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16"/>
    </row>
    <row r="54" spans="1:18" ht="10.5" customHeight="1" thickBot="1" x14ac:dyDescent="0.3">
      <c r="A54" s="539"/>
      <c r="B54" s="551"/>
      <c r="C54" s="545"/>
      <c r="D54" s="548"/>
      <c r="E54" s="365"/>
      <c r="F54" s="346">
        <f t="shared" ref="F54:O54" si="23">+$D$52*F52*100</f>
        <v>0</v>
      </c>
      <c r="G54" s="346">
        <f t="shared" si="23"/>
        <v>0</v>
      </c>
      <c r="H54" s="346">
        <f t="shared" si="23"/>
        <v>0</v>
      </c>
      <c r="I54" s="346">
        <f t="shared" si="23"/>
        <v>0</v>
      </c>
      <c r="J54" s="346">
        <f t="shared" si="23"/>
        <v>0</v>
      </c>
      <c r="K54" s="346">
        <f t="shared" si="23"/>
        <v>0</v>
      </c>
      <c r="L54" s="346">
        <f t="shared" si="23"/>
        <v>0</v>
      </c>
      <c r="M54" s="346">
        <f t="shared" si="23"/>
        <v>0</v>
      </c>
      <c r="N54" s="346">
        <f t="shared" si="23"/>
        <v>0</v>
      </c>
      <c r="O54" s="346">
        <f t="shared" si="23"/>
        <v>0</v>
      </c>
      <c r="P54" s="346">
        <f>+$D$52*P52*100</f>
        <v>0</v>
      </c>
      <c r="Q54" s="346">
        <f>+$D$52*Q52*100</f>
        <v>0</v>
      </c>
      <c r="R54" s="317">
        <f>SUM(F54:Q54)</f>
        <v>0</v>
      </c>
    </row>
    <row r="55" spans="1:18" ht="10.5" customHeight="1" x14ac:dyDescent="0.25">
      <c r="A55" s="537">
        <v>16</v>
      </c>
      <c r="B55" s="549" t="s">
        <v>1021</v>
      </c>
      <c r="C55" s="543">
        <f>'PRESUPUESTO PO RT'!I1087</f>
        <v>0</v>
      </c>
      <c r="D55" s="546">
        <f>'PRESUPUESTO PO RT'!J1087</f>
        <v>0</v>
      </c>
      <c r="E55" s="363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16">
        <f>SUM(F55:Q55)</f>
        <v>0</v>
      </c>
    </row>
    <row r="56" spans="1:18" ht="9" customHeight="1" x14ac:dyDescent="0.25">
      <c r="A56" s="538"/>
      <c r="B56" s="550"/>
      <c r="C56" s="544"/>
      <c r="D56" s="547"/>
      <c r="E56" s="36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16"/>
    </row>
    <row r="57" spans="1:18" ht="10.5" customHeight="1" thickBot="1" x14ac:dyDescent="0.3">
      <c r="A57" s="539"/>
      <c r="B57" s="551"/>
      <c r="C57" s="545"/>
      <c r="D57" s="548"/>
      <c r="E57" s="365"/>
      <c r="F57" s="346">
        <f t="shared" ref="F57:P57" si="24">+$D$55*F55*100</f>
        <v>0</v>
      </c>
      <c r="G57" s="346">
        <f t="shared" si="24"/>
        <v>0</v>
      </c>
      <c r="H57" s="346">
        <f t="shared" si="24"/>
        <v>0</v>
      </c>
      <c r="I57" s="346">
        <f t="shared" si="24"/>
        <v>0</v>
      </c>
      <c r="J57" s="346">
        <f t="shared" si="24"/>
        <v>0</v>
      </c>
      <c r="K57" s="346">
        <f t="shared" si="24"/>
        <v>0</v>
      </c>
      <c r="L57" s="346">
        <f t="shared" si="24"/>
        <v>0</v>
      </c>
      <c r="M57" s="346">
        <f t="shared" si="24"/>
        <v>0</v>
      </c>
      <c r="N57" s="346">
        <f t="shared" si="24"/>
        <v>0</v>
      </c>
      <c r="O57" s="346">
        <f t="shared" si="24"/>
        <v>0</v>
      </c>
      <c r="P57" s="346">
        <f t="shared" si="24"/>
        <v>0</v>
      </c>
      <c r="Q57" s="346">
        <f>+$D$55*Q55*100</f>
        <v>0</v>
      </c>
      <c r="R57" s="317">
        <f>SUM(F57:Q57)</f>
        <v>0</v>
      </c>
    </row>
    <row r="58" spans="1:18" ht="10.5" customHeight="1" x14ac:dyDescent="0.25">
      <c r="A58" s="537">
        <v>17</v>
      </c>
      <c r="B58" s="549" t="s">
        <v>1054</v>
      </c>
      <c r="C58" s="543">
        <f>'PRESUPUESTO PO RT'!I1090</f>
        <v>0</v>
      </c>
      <c r="D58" s="546">
        <f>'PRESUPUESTO PO RT'!J1090</f>
        <v>0</v>
      </c>
      <c r="E58" s="363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16">
        <f>SUM(F58:Q58)</f>
        <v>0</v>
      </c>
    </row>
    <row r="59" spans="1:18" ht="9.75" customHeight="1" x14ac:dyDescent="0.25">
      <c r="A59" s="538"/>
      <c r="B59" s="550"/>
      <c r="C59" s="544"/>
      <c r="D59" s="547"/>
      <c r="E59" s="36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16"/>
    </row>
    <row r="60" spans="1:18" ht="10.5" customHeight="1" thickBot="1" x14ac:dyDescent="0.3">
      <c r="A60" s="539"/>
      <c r="B60" s="551"/>
      <c r="C60" s="545"/>
      <c r="D60" s="548"/>
      <c r="E60" s="365"/>
      <c r="F60" s="346">
        <f t="shared" ref="F60:O60" si="25">+$D$58*F58*100</f>
        <v>0</v>
      </c>
      <c r="G60" s="346">
        <f t="shared" si="25"/>
        <v>0</v>
      </c>
      <c r="H60" s="346">
        <f t="shared" si="25"/>
        <v>0</v>
      </c>
      <c r="I60" s="346">
        <f t="shared" si="25"/>
        <v>0</v>
      </c>
      <c r="J60" s="346">
        <f t="shared" si="25"/>
        <v>0</v>
      </c>
      <c r="K60" s="346">
        <f t="shared" si="25"/>
        <v>0</v>
      </c>
      <c r="L60" s="346">
        <f t="shared" si="25"/>
        <v>0</v>
      </c>
      <c r="M60" s="346">
        <f t="shared" si="25"/>
        <v>0</v>
      </c>
      <c r="N60" s="346">
        <f t="shared" si="25"/>
        <v>0</v>
      </c>
      <c r="O60" s="346">
        <f t="shared" si="25"/>
        <v>0</v>
      </c>
      <c r="P60" s="346">
        <f>+$D$58*P58*100</f>
        <v>0</v>
      </c>
      <c r="Q60" s="346">
        <f>+$D$58*Q58*100</f>
        <v>0</v>
      </c>
      <c r="R60" s="317">
        <f>SUM(F60:Q60)</f>
        <v>0</v>
      </c>
    </row>
    <row r="61" spans="1:18" ht="10.5" customHeight="1" x14ac:dyDescent="0.25">
      <c r="A61" s="537" t="s">
        <v>66</v>
      </c>
      <c r="B61" s="549" t="s">
        <v>1189</v>
      </c>
      <c r="C61" s="543">
        <f>'PRESUPUESTO PO RT'!I1093</f>
        <v>0</v>
      </c>
      <c r="D61" s="546">
        <f>'PRESUPUESTO PO RT'!J1093</f>
        <v>0</v>
      </c>
      <c r="E61" s="363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16">
        <f>SUM(F61:Q61)</f>
        <v>0</v>
      </c>
    </row>
    <row r="62" spans="1:18" ht="8.25" customHeight="1" x14ac:dyDescent="0.25">
      <c r="A62" s="538"/>
      <c r="B62" s="550"/>
      <c r="C62" s="544"/>
      <c r="D62" s="547"/>
      <c r="E62" s="36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16"/>
    </row>
    <row r="63" spans="1:18" ht="10.5" customHeight="1" thickBot="1" x14ac:dyDescent="0.3">
      <c r="A63" s="539"/>
      <c r="B63" s="551"/>
      <c r="C63" s="545"/>
      <c r="D63" s="548"/>
      <c r="E63" s="365"/>
      <c r="F63" s="346">
        <f t="shared" ref="F63:O63" si="26">+$D$61*F61*100</f>
        <v>0</v>
      </c>
      <c r="G63" s="346">
        <f t="shared" si="26"/>
        <v>0</v>
      </c>
      <c r="H63" s="346">
        <f t="shared" si="26"/>
        <v>0</v>
      </c>
      <c r="I63" s="346">
        <f t="shared" si="26"/>
        <v>0</v>
      </c>
      <c r="J63" s="346">
        <f t="shared" si="26"/>
        <v>0</v>
      </c>
      <c r="K63" s="346">
        <f t="shared" si="26"/>
        <v>0</v>
      </c>
      <c r="L63" s="346">
        <f t="shared" si="26"/>
        <v>0</v>
      </c>
      <c r="M63" s="346">
        <f t="shared" si="26"/>
        <v>0</v>
      </c>
      <c r="N63" s="346">
        <f t="shared" si="26"/>
        <v>0</v>
      </c>
      <c r="O63" s="346">
        <f t="shared" si="26"/>
        <v>0</v>
      </c>
      <c r="P63" s="346">
        <f>+$D$61*P61*100</f>
        <v>0</v>
      </c>
      <c r="Q63" s="346">
        <f>+$D$61*Q61*100</f>
        <v>0</v>
      </c>
      <c r="R63" s="317">
        <f>SUM(F63:Q63)</f>
        <v>0</v>
      </c>
    </row>
    <row r="64" spans="1:18" ht="10.5" customHeight="1" x14ac:dyDescent="0.25">
      <c r="A64" s="537" t="s">
        <v>68</v>
      </c>
      <c r="B64" s="549" t="s">
        <v>1087</v>
      </c>
      <c r="C64" s="543">
        <f>'PRESUPUESTO PO RT'!I1096</f>
        <v>0</v>
      </c>
      <c r="D64" s="546">
        <f>'PRESUPUESTO PO RT'!J1096</f>
        <v>0</v>
      </c>
      <c r="E64" s="363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16">
        <f>SUM(F64:Q64)</f>
        <v>0</v>
      </c>
    </row>
    <row r="65" spans="1:18" ht="9" customHeight="1" x14ac:dyDescent="0.25">
      <c r="A65" s="538"/>
      <c r="B65" s="550"/>
      <c r="C65" s="544"/>
      <c r="D65" s="547"/>
      <c r="E65" s="364"/>
      <c r="F65" s="344"/>
      <c r="G65" s="344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16"/>
    </row>
    <row r="66" spans="1:18" ht="10.5" customHeight="1" thickBot="1" x14ac:dyDescent="0.3">
      <c r="A66" s="539"/>
      <c r="B66" s="551"/>
      <c r="C66" s="545"/>
      <c r="D66" s="548"/>
      <c r="E66" s="365"/>
      <c r="F66" s="346">
        <f t="shared" ref="F66:P66" si="27">+$D$64*F64*100</f>
        <v>0</v>
      </c>
      <c r="G66" s="346">
        <f t="shared" si="27"/>
        <v>0</v>
      </c>
      <c r="H66" s="346">
        <f t="shared" si="27"/>
        <v>0</v>
      </c>
      <c r="I66" s="346">
        <f t="shared" si="27"/>
        <v>0</v>
      </c>
      <c r="J66" s="346">
        <f t="shared" si="27"/>
        <v>0</v>
      </c>
      <c r="K66" s="346">
        <f t="shared" si="27"/>
        <v>0</v>
      </c>
      <c r="L66" s="346">
        <f t="shared" si="27"/>
        <v>0</v>
      </c>
      <c r="M66" s="346">
        <f t="shared" si="27"/>
        <v>0</v>
      </c>
      <c r="N66" s="346">
        <f t="shared" si="27"/>
        <v>0</v>
      </c>
      <c r="O66" s="346">
        <f t="shared" si="27"/>
        <v>0</v>
      </c>
      <c r="P66" s="346">
        <f t="shared" si="27"/>
        <v>0</v>
      </c>
      <c r="Q66" s="346">
        <f>+$D$64*Q64*100</f>
        <v>0</v>
      </c>
      <c r="R66" s="317">
        <f>SUM(F66:Q66)</f>
        <v>0</v>
      </c>
    </row>
    <row r="67" spans="1:18" ht="10.5" customHeight="1" x14ac:dyDescent="0.25">
      <c r="A67" s="537" t="s">
        <v>70</v>
      </c>
      <c r="B67" s="549" t="s">
        <v>1097</v>
      </c>
      <c r="C67" s="543">
        <f>'PRESUPUESTO PO RT'!I1099</f>
        <v>0</v>
      </c>
      <c r="D67" s="546">
        <f>'PRESUPUESTO PO RT'!J1099</f>
        <v>0</v>
      </c>
      <c r="E67" s="363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16">
        <f>SUM(F67:Q67)</f>
        <v>0</v>
      </c>
    </row>
    <row r="68" spans="1:18" ht="9.75" customHeight="1" x14ac:dyDescent="0.25">
      <c r="A68" s="538"/>
      <c r="B68" s="550"/>
      <c r="C68" s="544"/>
      <c r="D68" s="547"/>
      <c r="E68" s="364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16"/>
    </row>
    <row r="69" spans="1:18" ht="10.5" customHeight="1" thickBot="1" x14ac:dyDescent="0.3">
      <c r="A69" s="539"/>
      <c r="B69" s="551"/>
      <c r="C69" s="545"/>
      <c r="D69" s="548"/>
      <c r="E69" s="365"/>
      <c r="F69" s="346">
        <f t="shared" ref="F69:P69" si="28">+$D$67*F67*100</f>
        <v>0</v>
      </c>
      <c r="G69" s="346">
        <f t="shared" si="28"/>
        <v>0</v>
      </c>
      <c r="H69" s="346">
        <f t="shared" si="28"/>
        <v>0</v>
      </c>
      <c r="I69" s="346">
        <f t="shared" si="28"/>
        <v>0</v>
      </c>
      <c r="J69" s="346">
        <f t="shared" si="28"/>
        <v>0</v>
      </c>
      <c r="K69" s="346">
        <f t="shared" si="28"/>
        <v>0</v>
      </c>
      <c r="L69" s="346">
        <f t="shared" si="28"/>
        <v>0</v>
      </c>
      <c r="M69" s="346">
        <f t="shared" si="28"/>
        <v>0</v>
      </c>
      <c r="N69" s="346">
        <f t="shared" si="28"/>
        <v>0</v>
      </c>
      <c r="O69" s="346">
        <f t="shared" si="28"/>
        <v>0</v>
      </c>
      <c r="P69" s="346">
        <f t="shared" si="28"/>
        <v>0</v>
      </c>
      <c r="Q69" s="346">
        <f>+$D$67*Q67*100</f>
        <v>0</v>
      </c>
      <c r="R69" s="317">
        <f>SUM(F69:Q69)</f>
        <v>0</v>
      </c>
    </row>
    <row r="70" spans="1:18" ht="10.5" customHeight="1" x14ac:dyDescent="0.25">
      <c r="A70" s="537" t="s">
        <v>72</v>
      </c>
      <c r="B70" s="549" t="s">
        <v>1112</v>
      </c>
      <c r="C70" s="543">
        <f>'PRESUPUESTO PO RT'!I1102</f>
        <v>0</v>
      </c>
      <c r="D70" s="546">
        <f>'PRESUPUESTO PO RT'!J1102</f>
        <v>0</v>
      </c>
      <c r="E70" s="363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16">
        <f>SUM(F70:Q70)</f>
        <v>0</v>
      </c>
    </row>
    <row r="71" spans="1:18" ht="11.25" customHeight="1" x14ac:dyDescent="0.25">
      <c r="A71" s="538"/>
      <c r="B71" s="550"/>
      <c r="C71" s="544"/>
      <c r="D71" s="547"/>
      <c r="E71" s="364"/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16"/>
    </row>
    <row r="72" spans="1:18" ht="10.5" customHeight="1" thickBot="1" x14ac:dyDescent="0.3">
      <c r="A72" s="539"/>
      <c r="B72" s="551"/>
      <c r="C72" s="545"/>
      <c r="D72" s="548"/>
      <c r="E72" s="365"/>
      <c r="F72" s="346">
        <f t="shared" ref="F72:Q72" si="29">+$D$70*F70*100</f>
        <v>0</v>
      </c>
      <c r="G72" s="346">
        <f t="shared" si="29"/>
        <v>0</v>
      </c>
      <c r="H72" s="346">
        <f t="shared" si="29"/>
        <v>0</v>
      </c>
      <c r="I72" s="346">
        <f t="shared" si="29"/>
        <v>0</v>
      </c>
      <c r="J72" s="346">
        <f t="shared" si="29"/>
        <v>0</v>
      </c>
      <c r="K72" s="346">
        <f t="shared" si="29"/>
        <v>0</v>
      </c>
      <c r="L72" s="346">
        <f t="shared" si="29"/>
        <v>0</v>
      </c>
      <c r="M72" s="346">
        <f t="shared" si="29"/>
        <v>0</v>
      </c>
      <c r="N72" s="346">
        <f t="shared" si="29"/>
        <v>0</v>
      </c>
      <c r="O72" s="346">
        <f t="shared" si="29"/>
        <v>0</v>
      </c>
      <c r="P72" s="346">
        <f t="shared" si="29"/>
        <v>0</v>
      </c>
      <c r="Q72" s="346">
        <f t="shared" si="29"/>
        <v>0</v>
      </c>
      <c r="R72" s="317">
        <f>SUM(F72:Q72)</f>
        <v>0</v>
      </c>
    </row>
    <row r="73" spans="1:18" x14ac:dyDescent="0.25">
      <c r="A73" s="537" t="s">
        <v>74</v>
      </c>
      <c r="B73" s="549" t="s">
        <v>777</v>
      </c>
      <c r="C73" s="543">
        <f>'PRESUPUESTO PO RT'!I1105</f>
        <v>0</v>
      </c>
      <c r="D73" s="546">
        <f>'PRESUPUESTO PO RT'!J1105</f>
        <v>0</v>
      </c>
      <c r="E73" s="363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16">
        <f>SUM(F73:Q73)</f>
        <v>0</v>
      </c>
    </row>
    <row r="74" spans="1:18" ht="12" customHeight="1" x14ac:dyDescent="0.25">
      <c r="A74" s="538"/>
      <c r="B74" s="550"/>
      <c r="C74" s="544"/>
      <c r="D74" s="547"/>
      <c r="E74" s="364"/>
      <c r="F74" s="344"/>
      <c r="G74" s="344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16"/>
    </row>
    <row r="75" spans="1:18" ht="13.8" thickBot="1" x14ac:dyDescent="0.3">
      <c r="A75" s="539"/>
      <c r="B75" s="551"/>
      <c r="C75" s="545"/>
      <c r="D75" s="548"/>
      <c r="E75" s="365"/>
      <c r="F75" s="346">
        <f t="shared" ref="F75:P75" si="30">+$D$73*F73*100</f>
        <v>0</v>
      </c>
      <c r="G75" s="346">
        <f t="shared" si="30"/>
        <v>0</v>
      </c>
      <c r="H75" s="346">
        <f t="shared" si="30"/>
        <v>0</v>
      </c>
      <c r="I75" s="346">
        <f t="shared" si="30"/>
        <v>0</v>
      </c>
      <c r="J75" s="346">
        <f t="shared" si="30"/>
        <v>0</v>
      </c>
      <c r="K75" s="346">
        <f t="shared" si="30"/>
        <v>0</v>
      </c>
      <c r="L75" s="346">
        <f t="shared" si="30"/>
        <v>0</v>
      </c>
      <c r="M75" s="346">
        <f t="shared" si="30"/>
        <v>0</v>
      </c>
      <c r="N75" s="346">
        <f t="shared" si="30"/>
        <v>0</v>
      </c>
      <c r="O75" s="346">
        <f t="shared" si="30"/>
        <v>0</v>
      </c>
      <c r="P75" s="346">
        <f t="shared" si="30"/>
        <v>0</v>
      </c>
      <c r="Q75" s="346">
        <f>+$D$73*Q73*100</f>
        <v>0</v>
      </c>
      <c r="R75" s="317">
        <f>SUM(F75:Q75)</f>
        <v>0</v>
      </c>
    </row>
    <row r="76" spans="1:18" ht="13.8" thickBot="1" x14ac:dyDescent="0.3">
      <c r="C76" s="318">
        <f>SUM(C10:C75)</f>
        <v>19835664.929624006</v>
      </c>
      <c r="D76" s="319">
        <f>SUM(D10:D75)</f>
        <v>4.2169043159485539E-2</v>
      </c>
      <c r="E76" s="319"/>
    </row>
    <row r="77" spans="1:18" ht="13.8" thickBot="1" x14ac:dyDescent="0.3">
      <c r="C77" s="320"/>
      <c r="D77" s="321"/>
      <c r="E77" s="321"/>
    </row>
    <row r="78" spans="1:18" x14ac:dyDescent="0.25">
      <c r="A78" s="537" t="s">
        <v>76</v>
      </c>
      <c r="B78" s="540" t="s">
        <v>1143</v>
      </c>
      <c r="C78" s="543">
        <f>'PRESUPUESTO PO RT'!I1067</f>
        <v>724146.40802400012</v>
      </c>
      <c r="D78" s="546"/>
      <c r="E78" s="363"/>
      <c r="F78" s="528">
        <f>$C$78*F85%</f>
        <v>0</v>
      </c>
      <c r="G78" s="528">
        <f t="shared" ref="G78:Q78" si="31">$C$78*G85%</f>
        <v>0</v>
      </c>
      <c r="H78" s="528">
        <f t="shared" si="31"/>
        <v>0</v>
      </c>
      <c r="I78" s="528">
        <f t="shared" si="31"/>
        <v>0</v>
      </c>
      <c r="J78" s="528">
        <f t="shared" si="31"/>
        <v>0</v>
      </c>
      <c r="K78" s="528">
        <f t="shared" si="31"/>
        <v>0</v>
      </c>
      <c r="L78" s="528">
        <f t="shared" si="31"/>
        <v>0</v>
      </c>
      <c r="M78" s="528">
        <f t="shared" si="31"/>
        <v>0</v>
      </c>
      <c r="N78" s="528">
        <f t="shared" si="31"/>
        <v>0</v>
      </c>
      <c r="O78" s="528">
        <f t="shared" si="31"/>
        <v>0</v>
      </c>
      <c r="P78" s="528">
        <f t="shared" si="31"/>
        <v>0</v>
      </c>
      <c r="Q78" s="528">
        <f t="shared" si="31"/>
        <v>0</v>
      </c>
      <c r="R78" s="531">
        <f>SUM(F78:Q78)</f>
        <v>0</v>
      </c>
    </row>
    <row r="79" spans="1:18" x14ac:dyDescent="0.25">
      <c r="A79" s="538"/>
      <c r="B79" s="541"/>
      <c r="C79" s="544"/>
      <c r="D79" s="547"/>
      <c r="E79" s="364"/>
      <c r="F79" s="529"/>
      <c r="G79" s="529"/>
      <c r="H79" s="529"/>
      <c r="I79" s="529"/>
      <c r="J79" s="529"/>
      <c r="K79" s="529"/>
      <c r="L79" s="529"/>
      <c r="M79" s="529"/>
      <c r="N79" s="529"/>
      <c r="O79" s="529"/>
      <c r="P79" s="529"/>
      <c r="Q79" s="529"/>
      <c r="R79" s="532"/>
    </row>
    <row r="80" spans="1:18" ht="13.8" thickBot="1" x14ac:dyDescent="0.3">
      <c r="A80" s="539"/>
      <c r="B80" s="542"/>
      <c r="C80" s="545"/>
      <c r="D80" s="548"/>
      <c r="E80" s="365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P80" s="530"/>
      <c r="Q80" s="530"/>
      <c r="R80" s="533"/>
    </row>
    <row r="81" spans="1:19" ht="13.8" thickBot="1" x14ac:dyDescent="0.3">
      <c r="C81" s="322"/>
      <c r="D81" s="323"/>
      <c r="E81" s="323"/>
    </row>
    <row r="82" spans="1:19" ht="13.8" thickBot="1" x14ac:dyDescent="0.3">
      <c r="C82" s="366">
        <f>C76+C78</f>
        <v>20559811.337648008</v>
      </c>
      <c r="D82" s="323"/>
      <c r="E82" s="323"/>
    </row>
    <row r="83" spans="1:19" ht="13.8" thickBot="1" x14ac:dyDescent="0.3">
      <c r="C83" s="301"/>
      <c r="D83" s="323"/>
      <c r="E83" s="323"/>
    </row>
    <row r="84" spans="1:19" x14ac:dyDescent="0.25">
      <c r="A84" s="324" t="s">
        <v>1190</v>
      </c>
      <c r="B84" s="325"/>
      <c r="C84" s="326"/>
      <c r="D84" s="341"/>
      <c r="E84" s="371"/>
      <c r="F84" s="376">
        <f t="shared" ref="F84:Q84" si="32">F75+F72+F69+F66+F63+F60+F57+F54+F51+F48+F45+F42+F39+F36+F33+F30+F27+F24+F21+F18+F15+F12</f>
        <v>0</v>
      </c>
      <c r="G84" s="327">
        <f t="shared" si="32"/>
        <v>0</v>
      </c>
      <c r="H84" s="327">
        <f t="shared" si="32"/>
        <v>0</v>
      </c>
      <c r="I84" s="327">
        <f t="shared" si="32"/>
        <v>0</v>
      </c>
      <c r="J84" s="327">
        <f t="shared" si="32"/>
        <v>0</v>
      </c>
      <c r="K84" s="327">
        <f t="shared" si="32"/>
        <v>0</v>
      </c>
      <c r="L84" s="327">
        <f t="shared" si="32"/>
        <v>0</v>
      </c>
      <c r="M84" s="327">
        <f t="shared" si="32"/>
        <v>0</v>
      </c>
      <c r="N84" s="327">
        <f t="shared" si="32"/>
        <v>0</v>
      </c>
      <c r="O84" s="327">
        <f t="shared" si="32"/>
        <v>0</v>
      </c>
      <c r="P84" s="327">
        <f t="shared" si="32"/>
        <v>0</v>
      </c>
      <c r="Q84" s="377">
        <f t="shared" si="32"/>
        <v>0</v>
      </c>
      <c r="R84" s="534">
        <f>+R12+R15+R18+R21+R24+R27+R30+R33+R36+R39+R42+R45+R48+R51+R54+R57+R60+R63+R66+R69+R72+R75</f>
        <v>0</v>
      </c>
      <c r="S84" s="328"/>
    </row>
    <row r="85" spans="1:19" x14ac:dyDescent="0.25">
      <c r="A85" s="329" t="s">
        <v>1191</v>
      </c>
      <c r="B85" s="330"/>
      <c r="C85" s="331"/>
      <c r="D85" s="342"/>
      <c r="E85" s="372">
        <f>ROUND(E84,10)</f>
        <v>0</v>
      </c>
      <c r="F85" s="378">
        <f>ROUND(F84,10)</f>
        <v>0</v>
      </c>
      <c r="G85" s="332">
        <f t="shared" ref="G85:Q85" si="33">ROUND(G84+F85,10)</f>
        <v>0</v>
      </c>
      <c r="H85" s="332">
        <f t="shared" si="33"/>
        <v>0</v>
      </c>
      <c r="I85" s="332">
        <f t="shared" si="33"/>
        <v>0</v>
      </c>
      <c r="J85" s="332">
        <f t="shared" si="33"/>
        <v>0</v>
      </c>
      <c r="K85" s="332">
        <f t="shared" si="33"/>
        <v>0</v>
      </c>
      <c r="L85" s="332">
        <f t="shared" si="33"/>
        <v>0</v>
      </c>
      <c r="M85" s="332">
        <f t="shared" si="33"/>
        <v>0</v>
      </c>
      <c r="N85" s="332">
        <f t="shared" si="33"/>
        <v>0</v>
      </c>
      <c r="O85" s="332">
        <f t="shared" si="33"/>
        <v>0</v>
      </c>
      <c r="P85" s="332">
        <f t="shared" si="33"/>
        <v>0</v>
      </c>
      <c r="Q85" s="333">
        <f t="shared" si="33"/>
        <v>0</v>
      </c>
      <c r="R85" s="535"/>
    </row>
    <row r="86" spans="1:19" x14ac:dyDescent="0.25">
      <c r="A86" s="329" t="s">
        <v>1192</v>
      </c>
      <c r="B86" s="330"/>
      <c r="C86" s="331"/>
      <c r="D86" s="342"/>
      <c r="E86" s="373"/>
      <c r="F86" s="379">
        <f t="shared" ref="F86:Q86" si="34">ROUND($C$76*F84/100,10)</f>
        <v>0</v>
      </c>
      <c r="G86" s="334">
        <f t="shared" si="34"/>
        <v>0</v>
      </c>
      <c r="H86" s="334">
        <f t="shared" si="34"/>
        <v>0</v>
      </c>
      <c r="I86" s="334">
        <f t="shared" si="34"/>
        <v>0</v>
      </c>
      <c r="J86" s="334">
        <f t="shared" si="34"/>
        <v>0</v>
      </c>
      <c r="K86" s="334">
        <f t="shared" si="34"/>
        <v>0</v>
      </c>
      <c r="L86" s="334">
        <f t="shared" si="34"/>
        <v>0</v>
      </c>
      <c r="M86" s="334">
        <f t="shared" si="34"/>
        <v>0</v>
      </c>
      <c r="N86" s="334">
        <f t="shared" si="34"/>
        <v>0</v>
      </c>
      <c r="O86" s="334">
        <f t="shared" si="34"/>
        <v>0</v>
      </c>
      <c r="P86" s="334">
        <f t="shared" si="34"/>
        <v>0</v>
      </c>
      <c r="Q86" s="335">
        <f t="shared" si="34"/>
        <v>0</v>
      </c>
      <c r="R86" s="535"/>
    </row>
    <row r="87" spans="1:19" x14ac:dyDescent="0.25">
      <c r="A87" s="367" t="s">
        <v>1143</v>
      </c>
      <c r="B87" s="368"/>
      <c r="C87" s="369"/>
      <c r="D87" s="370"/>
      <c r="E87" s="374"/>
      <c r="F87" s="379">
        <f>F78</f>
        <v>0</v>
      </c>
      <c r="G87" s="334">
        <f t="shared" ref="G87:Q87" si="35">G78</f>
        <v>0</v>
      </c>
      <c r="H87" s="334">
        <f t="shared" si="35"/>
        <v>0</v>
      </c>
      <c r="I87" s="334">
        <f t="shared" si="35"/>
        <v>0</v>
      </c>
      <c r="J87" s="334">
        <f t="shared" si="35"/>
        <v>0</v>
      </c>
      <c r="K87" s="334">
        <f t="shared" si="35"/>
        <v>0</v>
      </c>
      <c r="L87" s="334">
        <f t="shared" si="35"/>
        <v>0</v>
      </c>
      <c r="M87" s="334">
        <f t="shared" si="35"/>
        <v>0</v>
      </c>
      <c r="N87" s="334">
        <f t="shared" si="35"/>
        <v>0</v>
      </c>
      <c r="O87" s="334">
        <f t="shared" si="35"/>
        <v>0</v>
      </c>
      <c r="P87" s="334">
        <f t="shared" si="35"/>
        <v>0</v>
      </c>
      <c r="Q87" s="335">
        <f t="shared" si="35"/>
        <v>0</v>
      </c>
      <c r="R87" s="535"/>
    </row>
    <row r="88" spans="1:19" x14ac:dyDescent="0.25">
      <c r="A88" s="367" t="s">
        <v>1193</v>
      </c>
      <c r="B88" s="368"/>
      <c r="C88" s="369"/>
      <c r="D88" s="370"/>
      <c r="E88" s="374"/>
      <c r="F88" s="379">
        <f>F86+F87</f>
        <v>0</v>
      </c>
      <c r="G88" s="334">
        <f t="shared" ref="G88:Q88" si="36">G86+G87</f>
        <v>0</v>
      </c>
      <c r="H88" s="334">
        <f t="shared" si="36"/>
        <v>0</v>
      </c>
      <c r="I88" s="334">
        <f t="shared" si="36"/>
        <v>0</v>
      </c>
      <c r="J88" s="334">
        <f t="shared" si="36"/>
        <v>0</v>
      </c>
      <c r="K88" s="334">
        <f t="shared" si="36"/>
        <v>0</v>
      </c>
      <c r="L88" s="334">
        <f t="shared" si="36"/>
        <v>0</v>
      </c>
      <c r="M88" s="334">
        <f t="shared" si="36"/>
        <v>0</v>
      </c>
      <c r="N88" s="334">
        <f t="shared" si="36"/>
        <v>0</v>
      </c>
      <c r="O88" s="334">
        <f t="shared" si="36"/>
        <v>0</v>
      </c>
      <c r="P88" s="334">
        <f t="shared" si="36"/>
        <v>0</v>
      </c>
      <c r="Q88" s="335">
        <f t="shared" si="36"/>
        <v>0</v>
      </c>
      <c r="R88" s="535"/>
    </row>
    <row r="89" spans="1:19" ht="13.8" thickBot="1" x14ac:dyDescent="0.3">
      <c r="A89" s="336" t="s">
        <v>1194</v>
      </c>
      <c r="B89" s="337"/>
      <c r="C89" s="338"/>
      <c r="D89" s="343"/>
      <c r="E89" s="375"/>
      <c r="F89" s="380">
        <f>ROUND(F88,10)</f>
        <v>0</v>
      </c>
      <c r="G89" s="380">
        <f t="shared" ref="G89:Q89" si="37">ROUND(G88,10)</f>
        <v>0</v>
      </c>
      <c r="H89" s="380">
        <f t="shared" si="37"/>
        <v>0</v>
      </c>
      <c r="I89" s="380">
        <f t="shared" si="37"/>
        <v>0</v>
      </c>
      <c r="J89" s="380">
        <f t="shared" si="37"/>
        <v>0</v>
      </c>
      <c r="K89" s="380">
        <f t="shared" si="37"/>
        <v>0</v>
      </c>
      <c r="L89" s="380">
        <f t="shared" si="37"/>
        <v>0</v>
      </c>
      <c r="M89" s="380">
        <f t="shared" si="37"/>
        <v>0</v>
      </c>
      <c r="N89" s="380">
        <f t="shared" si="37"/>
        <v>0</v>
      </c>
      <c r="O89" s="380">
        <f t="shared" si="37"/>
        <v>0</v>
      </c>
      <c r="P89" s="380">
        <f t="shared" si="37"/>
        <v>0</v>
      </c>
      <c r="Q89" s="380">
        <f t="shared" si="37"/>
        <v>0</v>
      </c>
      <c r="R89" s="536"/>
    </row>
    <row r="90" spans="1:19" x14ac:dyDescent="0.25">
      <c r="G90" s="339"/>
      <c r="H90" s="339"/>
      <c r="I90" s="339"/>
      <c r="J90" s="339"/>
      <c r="K90" s="339"/>
      <c r="L90" s="339"/>
      <c r="M90" s="339"/>
      <c r="N90" s="339"/>
      <c r="O90" s="339"/>
      <c r="P90" s="339"/>
      <c r="Q90" s="339"/>
    </row>
    <row r="91" spans="1:19" x14ac:dyDescent="0.25"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09"/>
    </row>
    <row r="92" spans="1:19" x14ac:dyDescent="0.25">
      <c r="F92" s="309"/>
      <c r="G92" s="309"/>
      <c r="H92" s="309"/>
      <c r="I92" s="309"/>
      <c r="J92" s="309"/>
      <c r="K92" s="309"/>
      <c r="L92" s="309"/>
      <c r="M92" s="309"/>
      <c r="N92" s="309"/>
      <c r="O92" s="309"/>
      <c r="P92" s="309"/>
      <c r="Q92" s="309"/>
    </row>
    <row r="94" spans="1:19" x14ac:dyDescent="0.25"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09"/>
    </row>
  </sheetData>
  <mergeCells count="113">
    <mergeCell ref="A10:A12"/>
    <mergeCell ref="B10:B12"/>
    <mergeCell ref="C10:C12"/>
    <mergeCell ref="D10:D12"/>
    <mergeCell ref="A13:A15"/>
    <mergeCell ref="B13:B15"/>
    <mergeCell ref="C13:C15"/>
    <mergeCell ref="D13:D15"/>
    <mergeCell ref="A3:B3"/>
    <mergeCell ref="C3:F3"/>
    <mergeCell ref="C4:F4"/>
    <mergeCell ref="A8:B8"/>
    <mergeCell ref="C8:C9"/>
    <mergeCell ref="D8:D9"/>
    <mergeCell ref="F8:Q8"/>
    <mergeCell ref="A22:A24"/>
    <mergeCell ref="B22:B24"/>
    <mergeCell ref="C22:C24"/>
    <mergeCell ref="D22:D24"/>
    <mergeCell ref="A25:A27"/>
    <mergeCell ref="B25:B27"/>
    <mergeCell ref="C25:C27"/>
    <mergeCell ref="D25:D27"/>
    <mergeCell ref="A16:A18"/>
    <mergeCell ref="B16:B18"/>
    <mergeCell ref="C16:C18"/>
    <mergeCell ref="D16:D18"/>
    <mergeCell ref="A19:A21"/>
    <mergeCell ref="B19:B21"/>
    <mergeCell ref="C19:C21"/>
    <mergeCell ref="D19:D21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46:A48"/>
    <mergeCell ref="B46:B48"/>
    <mergeCell ref="C46:C48"/>
    <mergeCell ref="D46:D48"/>
    <mergeCell ref="A49:A51"/>
    <mergeCell ref="B49:B51"/>
    <mergeCell ref="C49:C51"/>
    <mergeCell ref="D49:D51"/>
    <mergeCell ref="A40:A42"/>
    <mergeCell ref="B40:B42"/>
    <mergeCell ref="C40:C42"/>
    <mergeCell ref="D40:D42"/>
    <mergeCell ref="A43:A45"/>
    <mergeCell ref="B43:B45"/>
    <mergeCell ref="C43:C45"/>
    <mergeCell ref="D43:D45"/>
    <mergeCell ref="A58:A60"/>
    <mergeCell ref="B58:B60"/>
    <mergeCell ref="C58:C60"/>
    <mergeCell ref="D58:D60"/>
    <mergeCell ref="A61:A63"/>
    <mergeCell ref="B61:B63"/>
    <mergeCell ref="C61:C63"/>
    <mergeCell ref="D61:D63"/>
    <mergeCell ref="A52:A54"/>
    <mergeCell ref="B52:B54"/>
    <mergeCell ref="C52:C54"/>
    <mergeCell ref="D52:D54"/>
    <mergeCell ref="A55:A57"/>
    <mergeCell ref="B55:B57"/>
    <mergeCell ref="C55:C57"/>
    <mergeCell ref="D55:D57"/>
    <mergeCell ref="A70:A72"/>
    <mergeCell ref="B70:B72"/>
    <mergeCell ref="C70:C72"/>
    <mergeCell ref="D70:D72"/>
    <mergeCell ref="A73:A75"/>
    <mergeCell ref="B73:B75"/>
    <mergeCell ref="C73:C75"/>
    <mergeCell ref="D73:D75"/>
    <mergeCell ref="A64:A66"/>
    <mergeCell ref="B64:B66"/>
    <mergeCell ref="C64:C66"/>
    <mergeCell ref="D64:D66"/>
    <mergeCell ref="A67:A69"/>
    <mergeCell ref="B67:B69"/>
    <mergeCell ref="C67:C69"/>
    <mergeCell ref="D67:D69"/>
    <mergeCell ref="A78:A80"/>
    <mergeCell ref="B78:B80"/>
    <mergeCell ref="C78:C80"/>
    <mergeCell ref="D78:D80"/>
    <mergeCell ref="F78:F80"/>
    <mergeCell ref="G78:G80"/>
    <mergeCell ref="H78:H80"/>
    <mergeCell ref="I78:I80"/>
    <mergeCell ref="J78:J80"/>
    <mergeCell ref="Q78:Q80"/>
    <mergeCell ref="R78:R80"/>
    <mergeCell ref="K78:K80"/>
    <mergeCell ref="L78:L80"/>
    <mergeCell ref="M78:M80"/>
    <mergeCell ref="N78:N80"/>
    <mergeCell ref="O78:O80"/>
    <mergeCell ref="P78:P80"/>
    <mergeCell ref="R84:R8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5"/>
  <sheetViews>
    <sheetView tabSelected="1" workbookViewId="0">
      <selection activeCell="D24" sqref="D24"/>
    </sheetView>
  </sheetViews>
  <sheetFormatPr baseColWidth="10" defaultColWidth="11.44140625" defaultRowHeight="14.4" x14ac:dyDescent="0.3"/>
  <cols>
    <col min="1" max="1" width="11.44140625" style="1"/>
    <col min="2" max="6" width="17.33203125" style="1" customWidth="1"/>
    <col min="7" max="7" width="11.44140625" style="1"/>
    <col min="8" max="8" width="9.5546875" style="1" customWidth="1"/>
    <col min="9" max="16384" width="11.44140625" style="1"/>
  </cols>
  <sheetData>
    <row r="2" spans="2:8" ht="15" thickBot="1" x14ac:dyDescent="0.35"/>
    <row r="3" spans="2:8" ht="21.6" thickBot="1" x14ac:dyDescent="0.35">
      <c r="B3" s="566" t="s">
        <v>1195</v>
      </c>
      <c r="C3" s="567"/>
      <c r="D3" s="567"/>
      <c r="E3" s="567"/>
      <c r="F3" s="568"/>
      <c r="G3" s="347"/>
      <c r="H3" s="347"/>
    </row>
    <row r="4" spans="2:8" ht="18" thickBot="1" x14ac:dyDescent="0.35">
      <c r="B4" s="569" t="s">
        <v>1196</v>
      </c>
      <c r="C4" s="570"/>
      <c r="D4" s="570"/>
      <c r="E4" s="570"/>
      <c r="F4" s="571"/>
      <c r="G4" s="347"/>
      <c r="H4" s="347"/>
    </row>
    <row r="5" spans="2:8" ht="16.2" thickBot="1" x14ac:dyDescent="0.35">
      <c r="B5" s="572" t="s">
        <v>1197</v>
      </c>
      <c r="C5" s="573"/>
      <c r="D5" s="574" t="s">
        <v>1198</v>
      </c>
      <c r="E5" s="572" t="s">
        <v>1199</v>
      </c>
      <c r="F5" s="576"/>
      <c r="G5" s="347"/>
      <c r="H5" s="347"/>
    </row>
    <row r="6" spans="2:8" ht="15" thickBot="1" x14ac:dyDescent="0.35">
      <c r="B6" s="348" t="s">
        <v>1200</v>
      </c>
      <c r="C6" s="348" t="s">
        <v>1201</v>
      </c>
      <c r="D6" s="575"/>
      <c r="E6" s="348" t="s">
        <v>1200</v>
      </c>
      <c r="F6" s="348" t="s">
        <v>1201</v>
      </c>
      <c r="G6" s="347"/>
      <c r="H6" s="347"/>
    </row>
    <row r="7" spans="2:8" x14ac:dyDescent="0.3">
      <c r="B7" s="349">
        <v>2900000</v>
      </c>
      <c r="C7" s="349">
        <v>2900000</v>
      </c>
      <c r="D7" s="350">
        <v>0.05</v>
      </c>
      <c r="E7" s="351">
        <v>145000</v>
      </c>
      <c r="F7" s="352">
        <v>145000</v>
      </c>
      <c r="G7" s="347"/>
      <c r="H7" s="347"/>
    </row>
    <row r="8" spans="2:8" x14ac:dyDescent="0.3">
      <c r="B8" s="353">
        <v>11600000</v>
      </c>
      <c r="C8" s="354">
        <f>C7+B8</f>
        <v>14500000</v>
      </c>
      <c r="D8" s="355">
        <v>0.04</v>
      </c>
      <c r="E8" s="354">
        <v>464000</v>
      </c>
      <c r="F8" s="354">
        <f>F7+E8</f>
        <v>609000</v>
      </c>
      <c r="G8" s="347"/>
      <c r="H8" s="347"/>
    </row>
    <row r="9" spans="2:8" x14ac:dyDescent="0.3">
      <c r="B9" s="353">
        <f>C8</f>
        <v>14500000</v>
      </c>
      <c r="C9" s="354">
        <f t="shared" ref="C9:C13" si="0">C8+B9</f>
        <v>29000000</v>
      </c>
      <c r="D9" s="355">
        <v>0.03</v>
      </c>
      <c r="E9" s="354">
        <v>435000</v>
      </c>
      <c r="F9" s="354">
        <f t="shared" ref="F9:F13" si="1">F8+E9</f>
        <v>1044000</v>
      </c>
      <c r="G9" s="347"/>
      <c r="H9" s="347"/>
    </row>
    <row r="10" spans="2:8" x14ac:dyDescent="0.3">
      <c r="B10" s="353">
        <f t="shared" ref="B10:B13" si="2">C9</f>
        <v>29000000</v>
      </c>
      <c r="C10" s="354">
        <f t="shared" si="0"/>
        <v>58000000</v>
      </c>
      <c r="D10" s="355">
        <v>2.5000000000000001E-2</v>
      </c>
      <c r="E10" s="354">
        <v>725000</v>
      </c>
      <c r="F10" s="354">
        <f t="shared" si="1"/>
        <v>1769000</v>
      </c>
      <c r="G10" s="347"/>
      <c r="H10" s="347"/>
    </row>
    <row r="11" spans="2:8" x14ac:dyDescent="0.3">
      <c r="B11" s="353">
        <f t="shared" si="2"/>
        <v>58000000</v>
      </c>
      <c r="C11" s="354">
        <f t="shared" si="0"/>
        <v>116000000</v>
      </c>
      <c r="D11" s="355">
        <v>0.02</v>
      </c>
      <c r="E11" s="354">
        <v>1160000</v>
      </c>
      <c r="F11" s="354">
        <f t="shared" si="1"/>
        <v>2929000</v>
      </c>
      <c r="G11" s="347"/>
      <c r="H11" s="347"/>
    </row>
    <row r="12" spans="2:8" x14ac:dyDescent="0.3">
      <c r="B12" s="353">
        <f t="shared" si="2"/>
        <v>116000000</v>
      </c>
      <c r="C12" s="354">
        <f t="shared" si="0"/>
        <v>232000000</v>
      </c>
      <c r="D12" s="355">
        <v>1.4999999999999999E-2</v>
      </c>
      <c r="E12" s="354">
        <v>1740000</v>
      </c>
      <c r="F12" s="354">
        <f t="shared" si="1"/>
        <v>4669000</v>
      </c>
      <c r="G12" s="347"/>
      <c r="H12" s="347"/>
    </row>
    <row r="13" spans="2:8" x14ac:dyDescent="0.3">
      <c r="B13" s="353">
        <f t="shared" si="2"/>
        <v>232000000</v>
      </c>
      <c r="C13" s="354">
        <f t="shared" si="0"/>
        <v>464000000</v>
      </c>
      <c r="D13" s="355">
        <v>0.01</v>
      </c>
      <c r="E13" s="354">
        <v>2320000</v>
      </c>
      <c r="F13" s="354">
        <f t="shared" si="1"/>
        <v>6989000</v>
      </c>
      <c r="G13" s="347"/>
      <c r="H13" s="347"/>
    </row>
    <row r="14" spans="2:8" x14ac:dyDescent="0.3">
      <c r="B14" s="356" t="s">
        <v>1202</v>
      </c>
      <c r="C14" s="357"/>
      <c r="D14" s="355">
        <v>5.0000000000000001E-3</v>
      </c>
      <c r="E14" s="357"/>
      <c r="F14" s="357"/>
      <c r="G14" s="347"/>
      <c r="H14" s="347"/>
    </row>
    <row r="15" spans="2:8" ht="15" thickBot="1" x14ac:dyDescent="0.35">
      <c r="B15" s="358"/>
      <c r="C15" s="359"/>
      <c r="D15" s="359"/>
      <c r="E15" s="359"/>
      <c r="F15" s="359"/>
      <c r="G15" s="360" t="s">
        <v>1203</v>
      </c>
      <c r="H15" s="361">
        <v>2900</v>
      </c>
    </row>
  </sheetData>
  <mergeCells count="5">
    <mergeCell ref="B3:F3"/>
    <mergeCell ref="B4:F4"/>
    <mergeCell ref="B5:C5"/>
    <mergeCell ref="D5:D6"/>
    <mergeCell ref="E5:F5"/>
  </mergeCells>
  <pageMargins left="0.25" right="0.25" top="0.75" bottom="0.75" header="0.3" footer="0.3"/>
  <pageSetup paperSize="9" scale="8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 PO RT</vt:lpstr>
      <vt:lpstr>PLAN DE TRABAJO</vt:lpstr>
      <vt:lpstr>HONORARIOS REP. TECNICO</vt:lpstr>
      <vt:lpstr>CURVA DE INVERSIONES</vt:lpstr>
      <vt:lpstr>'PRESUPUESTO PO RT'!Área_de_impresión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Cordoba</dc:creator>
  <cp:lastModifiedBy>Alejandra Ferrario</cp:lastModifiedBy>
  <cp:lastPrinted>2021-12-03T12:05:35Z</cp:lastPrinted>
  <dcterms:created xsi:type="dcterms:W3CDTF">2021-10-01T15:08:14Z</dcterms:created>
  <dcterms:modified xsi:type="dcterms:W3CDTF">2021-12-03T12:05:37Z</dcterms:modified>
</cp:coreProperties>
</file>