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ras 2020\ES 3-Gabi\ES 3 1era parte\"/>
    </mc:Choice>
  </mc:AlternateContent>
  <workbookProtection lockStructure="1"/>
  <bookViews>
    <workbookView xWindow="0" yWindow="0" windowWidth="20490" windowHeight="7650"/>
  </bookViews>
  <sheets>
    <sheet name="PRESUPUESTO " sheetId="1" r:id="rId1"/>
    <sheet name="HONORARIOS RT" sheetId="4" r:id="rId2"/>
    <sheet name="PLAN DE TRABAJO" sheetId="2" r:id="rId3"/>
    <sheet name="CURVA DE INVERSIONES" sheetId="3" r:id="rId4"/>
  </sheets>
  <definedNames>
    <definedName name="_xlnm.Print_Area" localSheetId="2">'PLAN DE TRABAJO'!$A$2:$R$89</definedName>
    <definedName name="_xlnm.Print_Area" localSheetId="0">'PRESUPUESTO '!$A$1:$I$1174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7" i="1" l="1"/>
  <c r="G683" i="1" l="1"/>
  <c r="G682" i="1" l="1"/>
  <c r="G382" i="1" l="1"/>
  <c r="F8" i="4" l="1"/>
  <c r="F9" i="4" s="1"/>
  <c r="F10" i="4" s="1"/>
  <c r="F11" i="4" s="1"/>
  <c r="F12" i="4" s="1"/>
  <c r="F13" i="4" s="1"/>
  <c r="C8" i="4"/>
  <c r="B9" i="4" s="1"/>
  <c r="C9" i="4" s="1"/>
  <c r="B10" i="4" s="1"/>
  <c r="C10" i="4" s="1"/>
  <c r="B11" i="4" s="1"/>
  <c r="C11" i="4" s="1"/>
  <c r="B12" i="4" s="1"/>
  <c r="C12" i="4" s="1"/>
  <c r="B13" i="4" s="1"/>
  <c r="C13" i="4" s="1"/>
  <c r="G972" i="1" l="1"/>
  <c r="G971" i="1"/>
  <c r="G933" i="1" l="1"/>
  <c r="G934" i="1"/>
  <c r="G935" i="1"/>
  <c r="G42" i="1" l="1"/>
  <c r="G29" i="1" l="1"/>
  <c r="G1109" i="1"/>
  <c r="G1110" i="1"/>
  <c r="G676" i="1" l="1"/>
  <c r="G677" i="1"/>
  <c r="G678" i="1"/>
  <c r="G41" i="1" l="1"/>
  <c r="G639" i="1" l="1"/>
  <c r="G640" i="1"/>
  <c r="G641" i="1"/>
  <c r="C4" i="3"/>
  <c r="G929" i="1" l="1"/>
  <c r="G930" i="1"/>
  <c r="G931" i="1"/>
  <c r="G938" i="1" l="1"/>
  <c r="G614" i="1" l="1"/>
  <c r="G486" i="1" l="1"/>
  <c r="G485" i="1"/>
  <c r="B485" i="1"/>
  <c r="B486" i="1" s="1"/>
  <c r="C3" i="3" l="1"/>
  <c r="G1092" i="1" l="1"/>
  <c r="G1093" i="1"/>
  <c r="G1094" i="1"/>
  <c r="G1095" i="1"/>
  <c r="G408" i="1" l="1"/>
  <c r="E85" i="2" l="1"/>
  <c r="R73" i="2"/>
  <c r="R70" i="2"/>
  <c r="R67" i="2"/>
  <c r="R64" i="2"/>
  <c r="R61" i="2"/>
  <c r="R58" i="2"/>
  <c r="R55" i="2"/>
  <c r="R52" i="2"/>
  <c r="R49" i="2"/>
  <c r="R46" i="2"/>
  <c r="R43" i="2"/>
  <c r="R40" i="2"/>
  <c r="R37" i="2"/>
  <c r="R34" i="2"/>
  <c r="R31" i="2"/>
  <c r="R28" i="2"/>
  <c r="R25" i="2"/>
  <c r="R22" i="2"/>
  <c r="R19" i="2"/>
  <c r="R16" i="2"/>
  <c r="R13" i="2"/>
  <c r="R10" i="2"/>
  <c r="C1157" i="1" l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1" i="1"/>
  <c r="G1090" i="1"/>
  <c r="G1089" i="1"/>
  <c r="G1088" i="1"/>
  <c r="G1087" i="1"/>
  <c r="G1084" i="1"/>
  <c r="H1083" i="1" s="1"/>
  <c r="H1152" i="1" s="1"/>
  <c r="G1079" i="1"/>
  <c r="G1078" i="1"/>
  <c r="G1074" i="1"/>
  <c r="G1073" i="1"/>
  <c r="G1072" i="1"/>
  <c r="G1071" i="1"/>
  <c r="G1070" i="1"/>
  <c r="G1066" i="1"/>
  <c r="G1061" i="1"/>
  <c r="G1060" i="1"/>
  <c r="G1059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26" i="1"/>
  <c r="G1025" i="1"/>
  <c r="G1024" i="1"/>
  <c r="G1023" i="1"/>
  <c r="G1022" i="1"/>
  <c r="G1021" i="1"/>
  <c r="G1020" i="1"/>
  <c r="G1019" i="1"/>
  <c r="G1016" i="1"/>
  <c r="G1012" i="1"/>
  <c r="G1011" i="1"/>
  <c r="G1010" i="1"/>
  <c r="G1009" i="1"/>
  <c r="G1008" i="1"/>
  <c r="G1007" i="1"/>
  <c r="G1006" i="1"/>
  <c r="G1005" i="1"/>
  <c r="G1004" i="1"/>
  <c r="G1003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1" i="1"/>
  <c r="G980" i="1"/>
  <c r="G976" i="1"/>
  <c r="G975" i="1"/>
  <c r="G974" i="1"/>
  <c r="G973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32" i="1"/>
  <c r="G928" i="1"/>
  <c r="G927" i="1"/>
  <c r="G926" i="1"/>
  <c r="G925" i="1"/>
  <c r="G924" i="1"/>
  <c r="G920" i="1"/>
  <c r="G919" i="1"/>
  <c r="G918" i="1"/>
  <c r="G917" i="1"/>
  <c r="G911" i="1"/>
  <c r="G908" i="1"/>
  <c r="G901" i="1"/>
  <c r="G900" i="1"/>
  <c r="G896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0" i="1"/>
  <c r="G869" i="1"/>
  <c r="G868" i="1"/>
  <c r="G867" i="1"/>
  <c r="G866" i="1"/>
  <c r="G865" i="1"/>
  <c r="G859" i="1"/>
  <c r="G858" i="1"/>
  <c r="G857" i="1"/>
  <c r="G856" i="1"/>
  <c r="G855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06" i="1"/>
  <c r="G805" i="1"/>
  <c r="G804" i="1"/>
  <c r="G803" i="1"/>
  <c r="G802" i="1"/>
  <c r="G800" i="1"/>
  <c r="G799" i="1"/>
  <c r="G793" i="1"/>
  <c r="G791" i="1"/>
  <c r="G790" i="1"/>
  <c r="G788" i="1"/>
  <c r="G786" i="1"/>
  <c r="G781" i="1"/>
  <c r="G780" i="1"/>
  <c r="G779" i="1"/>
  <c r="G778" i="1"/>
  <c r="G777" i="1"/>
  <c r="G776" i="1"/>
  <c r="G775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49" i="1"/>
  <c r="G748" i="1"/>
  <c r="G747" i="1"/>
  <c r="G746" i="1"/>
  <c r="G745" i="1"/>
  <c r="G744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6" i="1"/>
  <c r="G695" i="1"/>
  <c r="G694" i="1"/>
  <c r="G693" i="1"/>
  <c r="G692" i="1"/>
  <c r="G691" i="1"/>
  <c r="G690" i="1"/>
  <c r="G688" i="1"/>
  <c r="G687" i="1"/>
  <c r="G686" i="1"/>
  <c r="G685" i="1"/>
  <c r="G681" i="1"/>
  <c r="G680" i="1"/>
  <c r="G679" i="1"/>
  <c r="G675" i="1"/>
  <c r="G674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43" i="1"/>
  <c r="G642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5" i="1"/>
  <c r="G584" i="1"/>
  <c r="G583" i="1"/>
  <c r="G582" i="1"/>
  <c r="G581" i="1"/>
  <c r="G580" i="1"/>
  <c r="G579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4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8" i="1"/>
  <c r="G507" i="1"/>
  <c r="G503" i="1"/>
  <c r="G502" i="1"/>
  <c r="G501" i="1"/>
  <c r="G500" i="1"/>
  <c r="G499" i="1"/>
  <c r="G495" i="1"/>
  <c r="G494" i="1"/>
  <c r="G484" i="1"/>
  <c r="G483" i="1"/>
  <c r="G482" i="1"/>
  <c r="G481" i="1"/>
  <c r="G480" i="1"/>
  <c r="G479" i="1"/>
  <c r="G478" i="1"/>
  <c r="G477" i="1"/>
  <c r="G476" i="1"/>
  <c r="G475" i="1"/>
  <c r="G474" i="1"/>
  <c r="G470" i="1"/>
  <c r="G469" i="1"/>
  <c r="G468" i="1"/>
  <c r="G464" i="1"/>
  <c r="G463" i="1"/>
  <c r="G462" i="1"/>
  <c r="G461" i="1"/>
  <c r="G457" i="1"/>
  <c r="G456" i="1"/>
  <c r="G455" i="1"/>
  <c r="G454" i="1"/>
  <c r="G453" i="1"/>
  <c r="G452" i="1"/>
  <c r="G448" i="1"/>
  <c r="G447" i="1"/>
  <c r="G446" i="1"/>
  <c r="G445" i="1"/>
  <c r="G440" i="1"/>
  <c r="G439" i="1"/>
  <c r="G438" i="1"/>
  <c r="G437" i="1"/>
  <c r="G436" i="1"/>
  <c r="G435" i="1"/>
  <c r="G431" i="1"/>
  <c r="G430" i="1"/>
  <c r="G429" i="1"/>
  <c r="G428" i="1"/>
  <c r="G427" i="1"/>
  <c r="G422" i="1"/>
  <c r="G421" i="1"/>
  <c r="G420" i="1"/>
  <c r="G419" i="1"/>
  <c r="G415" i="1"/>
  <c r="G414" i="1"/>
  <c r="G413" i="1"/>
  <c r="G407" i="1"/>
  <c r="G406" i="1"/>
  <c r="G405" i="1"/>
  <c r="G404" i="1"/>
  <c r="G403" i="1"/>
  <c r="G402" i="1"/>
  <c r="G398" i="1"/>
  <c r="G397" i="1"/>
  <c r="G396" i="1"/>
  <c r="G395" i="1"/>
  <c r="G390" i="1"/>
  <c r="G389" i="1"/>
  <c r="G388" i="1"/>
  <c r="G387" i="1"/>
  <c r="G386" i="1"/>
  <c r="G385" i="1"/>
  <c r="G381" i="1"/>
  <c r="G380" i="1"/>
  <c r="G379" i="1"/>
  <c r="G378" i="1"/>
  <c r="G377" i="1"/>
  <c r="G373" i="1"/>
  <c r="G372" i="1"/>
  <c r="G371" i="1"/>
  <c r="G370" i="1"/>
  <c r="G366" i="1"/>
  <c r="G365" i="1"/>
  <c r="G364" i="1"/>
  <c r="G363" i="1"/>
  <c r="G362" i="1"/>
  <c r="G355" i="1"/>
  <c r="G354" i="1"/>
  <c r="G353" i="1"/>
  <c r="G352" i="1"/>
  <c r="G351" i="1"/>
  <c r="G350" i="1"/>
  <c r="G349" i="1"/>
  <c r="G348" i="1"/>
  <c r="G347" i="1"/>
  <c r="G346" i="1"/>
  <c r="G341" i="1"/>
  <c r="G340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2" i="1"/>
  <c r="G311" i="1"/>
  <c r="G310" i="1"/>
  <c r="G309" i="1"/>
  <c r="G308" i="1"/>
  <c r="G303" i="1"/>
  <c r="G302" i="1"/>
  <c r="G301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3" i="1"/>
  <c r="G272" i="1"/>
  <c r="G271" i="1"/>
  <c r="G270" i="1"/>
  <c r="G269" i="1"/>
  <c r="G268" i="1"/>
  <c r="G267" i="1"/>
  <c r="G266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4" i="1"/>
  <c r="G243" i="1"/>
  <c r="G242" i="1"/>
  <c r="G241" i="1"/>
  <c r="G240" i="1"/>
  <c r="G239" i="1"/>
  <c r="G238" i="1"/>
  <c r="G237" i="1"/>
  <c r="G236" i="1"/>
  <c r="G235" i="1"/>
  <c r="G234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86" i="1"/>
  <c r="G185" i="1"/>
  <c r="G184" i="1"/>
  <c r="G183" i="1"/>
  <c r="G182" i="1"/>
  <c r="G181" i="1"/>
  <c r="G180" i="1"/>
  <c r="G175" i="1"/>
  <c r="G174" i="1"/>
  <c r="G173" i="1"/>
  <c r="G172" i="1"/>
  <c r="G171" i="1"/>
  <c r="G170" i="1"/>
  <c r="G168" i="1"/>
  <c r="G167" i="1"/>
  <c r="G166" i="1"/>
  <c r="G169" i="1"/>
  <c r="G165" i="1"/>
  <c r="G164" i="1"/>
  <c r="G163" i="1"/>
  <c r="G162" i="1"/>
  <c r="G161" i="1"/>
  <c r="G156" i="1"/>
  <c r="G155" i="1"/>
  <c r="G154" i="1"/>
  <c r="G153" i="1"/>
  <c r="G152" i="1"/>
  <c r="G147" i="1"/>
  <c r="G146" i="1"/>
  <c r="G145" i="1"/>
  <c r="G144" i="1"/>
  <c r="G143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17" i="1"/>
  <c r="G116" i="1"/>
  <c r="G115" i="1"/>
  <c r="G114" i="1"/>
  <c r="G113" i="1"/>
  <c r="G112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0" i="1"/>
  <c r="G59" i="1"/>
  <c r="G58" i="1"/>
  <c r="G57" i="1"/>
  <c r="G56" i="1"/>
  <c r="G55" i="1"/>
  <c r="G54" i="1"/>
  <c r="G53" i="1"/>
  <c r="G52" i="1"/>
  <c r="G51" i="1"/>
  <c r="G45" i="1"/>
  <c r="G44" i="1"/>
  <c r="G43" i="1"/>
  <c r="G40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H906" i="1" l="1"/>
  <c r="H1145" i="1" s="1"/>
  <c r="H1031" i="1"/>
  <c r="H1149" i="1" s="1"/>
  <c r="H1018" i="1"/>
  <c r="H1148" i="1" s="1"/>
  <c r="H338" i="1"/>
  <c r="H1140" i="1" s="1"/>
  <c r="H265" i="1"/>
  <c r="H1138" i="1" s="1"/>
  <c r="H50" i="1"/>
  <c r="H1133" i="1" s="1"/>
  <c r="H1086" i="1"/>
  <c r="H1153" i="1" s="1"/>
  <c r="H1068" i="1"/>
  <c r="H1151" i="1" s="1"/>
  <c r="H1057" i="1"/>
  <c r="H1150" i="1" s="1"/>
  <c r="H798" i="1"/>
  <c r="H1144" i="1" s="1"/>
  <c r="H360" i="1"/>
  <c r="H1141" i="1" s="1"/>
  <c r="H278" i="1"/>
  <c r="H1139" i="1" s="1"/>
  <c r="H208" i="1"/>
  <c r="H1137" i="1" s="1"/>
  <c r="H191" i="1"/>
  <c r="H1136" i="1" s="1"/>
  <c r="H122" i="1"/>
  <c r="H1135" i="1" s="1"/>
  <c r="H65" i="1"/>
  <c r="H1134" i="1" s="1"/>
  <c r="H13" i="1"/>
  <c r="G523" i="1"/>
  <c r="G509" i="1"/>
  <c r="G525" i="1"/>
  <c r="G689" i="1"/>
  <c r="G697" i="1"/>
  <c r="H985" i="1"/>
  <c r="H1147" i="1" s="1"/>
  <c r="H915" i="1"/>
  <c r="H492" i="1" l="1"/>
  <c r="H1142" i="1" s="1"/>
  <c r="H651" i="1"/>
  <c r="H1143" i="1" s="1"/>
  <c r="H1132" i="1"/>
  <c r="H1146" i="1"/>
  <c r="H1115" i="1" l="1"/>
  <c r="C67" i="2"/>
  <c r="C34" i="2"/>
  <c r="C58" i="2"/>
  <c r="C37" i="2"/>
  <c r="C40" i="2"/>
  <c r="C28" i="2"/>
  <c r="C73" i="2"/>
  <c r="C16" i="2"/>
  <c r="C31" i="2"/>
  <c r="C19" i="2"/>
  <c r="C61" i="2"/>
  <c r="C49" i="2"/>
  <c r="C43" i="2"/>
  <c r="C55" i="2"/>
  <c r="C10" i="2"/>
  <c r="C64" i="2"/>
  <c r="C25" i="2"/>
  <c r="C22" i="2"/>
  <c r="C52" i="2"/>
  <c r="C70" i="2"/>
  <c r="C13" i="2"/>
  <c r="C46" i="2"/>
  <c r="I683" i="1" l="1"/>
  <c r="I367" i="1"/>
  <c r="I382" i="1"/>
  <c r="I682" i="1"/>
  <c r="I933" i="1"/>
  <c r="I935" i="1"/>
  <c r="I934" i="1"/>
  <c r="I29" i="1"/>
  <c r="I42" i="1"/>
  <c r="I1110" i="1"/>
  <c r="I1109" i="1"/>
  <c r="I676" i="1"/>
  <c r="I678" i="1"/>
  <c r="I677" i="1"/>
  <c r="I41" i="1"/>
  <c r="I640" i="1"/>
  <c r="I639" i="1"/>
  <c r="I641" i="1"/>
  <c r="I929" i="1"/>
  <c r="I931" i="1"/>
  <c r="I930" i="1"/>
  <c r="I614" i="1"/>
  <c r="I938" i="1"/>
  <c r="I485" i="1"/>
  <c r="I486" i="1"/>
  <c r="F1119" i="1"/>
  <c r="D1119" i="1"/>
  <c r="G1118" i="1"/>
  <c r="F1118" i="1"/>
  <c r="G1119" i="1"/>
  <c r="I1093" i="1"/>
  <c r="I1095" i="1"/>
  <c r="I1094" i="1"/>
  <c r="I1092" i="1"/>
  <c r="I1059" i="1"/>
  <c r="I408" i="1"/>
  <c r="C76" i="2"/>
  <c r="I208" i="1"/>
  <c r="I1137" i="1" s="1"/>
  <c r="D25" i="2" s="1"/>
  <c r="I1099" i="1"/>
  <c r="I592" i="1"/>
  <c r="I985" i="1"/>
  <c r="I1147" i="1" s="1"/>
  <c r="D55" i="2" s="1"/>
  <c r="I1041" i="1"/>
  <c r="I604" i="1"/>
  <c r="I360" i="1"/>
  <c r="I1141" i="1" s="1"/>
  <c r="D37" i="2" s="1"/>
  <c r="I65" i="1"/>
  <c r="I1134" i="1" s="1"/>
  <c r="D16" i="2" s="1"/>
  <c r="I856" i="1"/>
  <c r="I868" i="1"/>
  <c r="I523" i="1"/>
  <c r="I999" i="1"/>
  <c r="I952" i="1"/>
  <c r="I843" i="1"/>
  <c r="I338" i="1"/>
  <c r="I1140" i="1" s="1"/>
  <c r="D34" i="2" s="1"/>
  <c r="I972" i="1"/>
  <c r="I882" i="1"/>
  <c r="I691" i="1"/>
  <c r="I88" i="1"/>
  <c r="I954" i="1"/>
  <c r="I841" i="1"/>
  <c r="I310" i="1"/>
  <c r="I915" i="1"/>
  <c r="I1146" i="1" s="1"/>
  <c r="D52" i="2" s="1"/>
  <c r="I689" i="1"/>
  <c r="I1091" i="1"/>
  <c r="I1043" i="1"/>
  <c r="I829" i="1"/>
  <c r="I849" i="1"/>
  <c r="I326" i="1"/>
  <c r="I598" i="1"/>
  <c r="I906" i="1"/>
  <c r="I1145" i="1" s="1"/>
  <c r="D49" i="2" s="1"/>
  <c r="I697" i="1"/>
  <c r="I122" i="1"/>
  <c r="I1135" i="1" s="1"/>
  <c r="D19" i="2" s="1"/>
  <c r="I963" i="1"/>
  <c r="I1012" i="1"/>
  <c r="I804" i="1"/>
  <c r="I857" i="1"/>
  <c r="I817" i="1"/>
  <c r="I657" i="1"/>
  <c r="I380" i="1"/>
  <c r="I1096" i="1"/>
  <c r="I294" i="1"/>
  <c r="I793" i="1"/>
  <c r="I800" i="1"/>
  <c r="I755" i="1"/>
  <c r="I664" i="1"/>
  <c r="I363" i="1"/>
  <c r="I747" i="1"/>
  <c r="I666" i="1"/>
  <c r="I763" i="1"/>
  <c r="I736" i="1"/>
  <c r="I565" i="1"/>
  <c r="I603" i="1"/>
  <c r="I243" i="1"/>
  <c r="I284" i="1"/>
  <c r="I951" i="1"/>
  <c r="I686" i="1"/>
  <c r="I240" i="1"/>
  <c r="I556" i="1"/>
  <c r="I492" i="1"/>
  <c r="I1142" i="1" s="1"/>
  <c r="D40" i="2" s="1"/>
  <c r="I265" i="1"/>
  <c r="I1138" i="1" s="1"/>
  <c r="D28" i="2" s="1"/>
  <c r="I191" i="1"/>
  <c r="I1136" i="1" s="1"/>
  <c r="D22" i="2" s="1"/>
  <c r="I1018" i="1"/>
  <c r="I1148" i="1" s="1"/>
  <c r="D58" i="2" s="1"/>
  <c r="I1071" i="1"/>
  <c r="I1101" i="1"/>
  <c r="I1108" i="1"/>
  <c r="I924" i="1"/>
  <c r="I918" i="1"/>
  <c r="I877" i="1"/>
  <c r="I725" i="1"/>
  <c r="I608" i="1"/>
  <c r="I655" i="1"/>
  <c r="I341" i="1"/>
  <c r="I353" i="1"/>
  <c r="I82" i="1"/>
  <c r="I957" i="1"/>
  <c r="I663" i="1"/>
  <c r="I1088" i="1"/>
  <c r="I1020" i="1"/>
  <c r="I564" i="1"/>
  <c r="I199" i="1"/>
  <c r="I147" i="1"/>
  <c r="I291" i="1"/>
  <c r="I152" i="1"/>
  <c r="I26" i="1"/>
  <c r="I994" i="1"/>
  <c r="I1087" i="1"/>
  <c r="I945" i="1"/>
  <c r="I874" i="1"/>
  <c r="I762" i="1"/>
  <c r="I769" i="1"/>
  <c r="I550" i="1"/>
  <c r="I551" i="1"/>
  <c r="I324" i="1"/>
  <c r="I386" i="1"/>
  <c r="I94" i="1"/>
  <c r="I1026" i="1"/>
  <c r="I886" i="1"/>
  <c r="I557" i="1"/>
  <c r="I302" i="1"/>
  <c r="I651" i="1"/>
  <c r="I1143" i="1" s="1"/>
  <c r="D43" i="2" s="1"/>
  <c r="I525" i="1"/>
  <c r="I971" i="1"/>
  <c r="I278" i="1"/>
  <c r="I1139" i="1" s="1"/>
  <c r="D31" i="2" s="1"/>
  <c r="I1066" i="1"/>
  <c r="I975" i="1"/>
  <c r="I993" i="1"/>
  <c r="I970" i="1"/>
  <c r="I837" i="1"/>
  <c r="I813" i="1"/>
  <c r="I836" i="1"/>
  <c r="I717" i="1"/>
  <c r="I694" i="1"/>
  <c r="I594" i="1"/>
  <c r="I591" i="1"/>
  <c r="I457" i="1"/>
  <c r="I445" i="1"/>
  <c r="I502" i="1"/>
  <c r="I463" i="1"/>
  <c r="I104" i="1"/>
  <c r="I36" i="1"/>
  <c r="I1011" i="1"/>
  <c r="I969" i="1"/>
  <c r="I890" i="1"/>
  <c r="I812" i="1"/>
  <c r="I761" i="1"/>
  <c r="I749" i="1"/>
  <c r="I607" i="1"/>
  <c r="I266" i="1"/>
  <c r="I494" i="1"/>
  <c r="I83" i="1"/>
  <c r="I958" i="1"/>
  <c r="I759" i="1"/>
  <c r="I546" i="1"/>
  <c r="I372" i="1"/>
  <c r="I34" i="1"/>
  <c r="I1016" i="1"/>
  <c r="I1072" i="1"/>
  <c r="I834" i="1"/>
  <c r="I885" i="1"/>
  <c r="I845" i="1"/>
  <c r="I768" i="1"/>
  <c r="I584" i="1"/>
  <c r="I653" i="1"/>
  <c r="I455" i="1"/>
  <c r="I519" i="1"/>
  <c r="I182" i="1"/>
  <c r="I967" i="1"/>
  <c r="I818" i="1"/>
  <c r="I475" i="1"/>
  <c r="I131" i="1"/>
  <c r="I13" i="1"/>
  <c r="I1132" i="1" s="1"/>
  <c r="I1086" i="1"/>
  <c r="I1153" i="1" s="1"/>
  <c r="D73" i="2" s="1"/>
  <c r="I1031" i="1"/>
  <c r="I1149" i="1" s="1"/>
  <c r="D61" i="2" s="1"/>
  <c r="I509" i="1"/>
  <c r="I1057" i="1"/>
  <c r="I1150" i="1" s="1"/>
  <c r="D64" i="2" s="1"/>
  <c r="I1068" i="1"/>
  <c r="I1151" i="1" s="1"/>
  <c r="D67" i="2" s="1"/>
  <c r="I1019" i="1"/>
  <c r="I996" i="1"/>
  <c r="I1078" i="1"/>
  <c r="I1090" i="1"/>
  <c r="I961" i="1"/>
  <c r="I855" i="1"/>
  <c r="I948" i="1"/>
  <c r="I822" i="1"/>
  <c r="I888" i="1"/>
  <c r="I827" i="1"/>
  <c r="I680" i="1"/>
  <c r="I754" i="1"/>
  <c r="I693" i="1"/>
  <c r="I539" i="1"/>
  <c r="I692" i="1"/>
  <c r="I538" i="1"/>
  <c r="I510" i="1"/>
  <c r="I272" i="1"/>
  <c r="I258" i="1"/>
  <c r="I397" i="1"/>
  <c r="I501" i="1"/>
  <c r="I172" i="1"/>
  <c r="I100" i="1"/>
  <c r="I98" i="1"/>
  <c r="I1032" i="1"/>
  <c r="I1105" i="1"/>
  <c r="I850" i="1"/>
  <c r="I820" i="1"/>
  <c r="I821" i="1"/>
  <c r="I786" i="1"/>
  <c r="I707" i="1"/>
  <c r="I674" i="1"/>
  <c r="I623" i="1"/>
  <c r="I585" i="1"/>
  <c r="I503" i="1"/>
  <c r="I377" i="1"/>
  <c r="I251" i="1"/>
  <c r="I72" i="1"/>
  <c r="I1008" i="1"/>
  <c r="I887" i="1"/>
  <c r="I758" i="1"/>
  <c r="I579" i="1"/>
  <c r="I322" i="1"/>
  <c r="I1100" i="1"/>
  <c r="I765" i="1"/>
  <c r="I748" i="1"/>
  <c r="I667" i="1"/>
  <c r="I665" i="1"/>
  <c r="I728" i="1"/>
  <c r="I642" i="1"/>
  <c r="I571" i="1"/>
  <c r="I626" i="1"/>
  <c r="I549" i="1"/>
  <c r="I635" i="1"/>
  <c r="I570" i="1"/>
  <c r="I634" i="1"/>
  <c r="I548" i="1"/>
  <c r="I429" i="1"/>
  <c r="I318" i="1"/>
  <c r="I146" i="1"/>
  <c r="I301" i="1"/>
  <c r="I193" i="1"/>
  <c r="I461" i="1"/>
  <c r="I331" i="1"/>
  <c r="I271" i="1"/>
  <c r="I435" i="1"/>
  <c r="I256" i="1"/>
  <c r="I99" i="1"/>
  <c r="I74" i="1"/>
  <c r="I19" i="1"/>
  <c r="I17" i="1"/>
  <c r="I1060" i="1"/>
  <c r="I962" i="1"/>
  <c r="I995" i="1"/>
  <c r="I1034" i="1"/>
  <c r="I1038" i="1"/>
  <c r="I911" i="1"/>
  <c r="I826" i="1"/>
  <c r="I876" i="1"/>
  <c r="I947" i="1"/>
  <c r="I949" i="1"/>
  <c r="I832" i="1"/>
  <c r="I695" i="1"/>
  <c r="I731" i="1"/>
  <c r="I709" i="1"/>
  <c r="I734" i="1"/>
  <c r="I621" i="1"/>
  <c r="I534" i="1"/>
  <c r="I590" i="1"/>
  <c r="I617" i="1"/>
  <c r="I535" i="1"/>
  <c r="I561" i="1"/>
  <c r="I352" i="1"/>
  <c r="I196" i="1"/>
  <c r="I254" i="1"/>
  <c r="I351" i="1"/>
  <c r="I428" i="1"/>
  <c r="I24" i="1"/>
  <c r="I20" i="1"/>
  <c r="I1042" i="1"/>
  <c r="I1022" i="1"/>
  <c r="I896" i="1"/>
  <c r="I815" i="1"/>
  <c r="I806" i="1"/>
  <c r="I679" i="1"/>
  <c r="I563" i="1"/>
  <c r="I612" i="1"/>
  <c r="I540" i="1"/>
  <c r="I238" i="1"/>
  <c r="I169" i="1"/>
  <c r="I831" i="1"/>
  <c r="I705" i="1"/>
  <c r="I733" i="1"/>
  <c r="I775" i="1"/>
  <c r="I776" i="1"/>
  <c r="I720" i="1"/>
  <c r="I624" i="1"/>
  <c r="I555" i="1"/>
  <c r="I610" i="1"/>
  <c r="I533" i="1"/>
  <c r="I620" i="1"/>
  <c r="I554" i="1"/>
  <c r="I619" i="1"/>
  <c r="I529" i="1"/>
  <c r="I354" i="1"/>
  <c r="I293" i="1"/>
  <c r="I500" i="1"/>
  <c r="I282" i="1"/>
  <c r="I175" i="1"/>
  <c r="I437" i="1"/>
  <c r="I323" i="1"/>
  <c r="I255" i="1"/>
  <c r="I381" i="1"/>
  <c r="I186" i="1"/>
  <c r="I33" i="1"/>
  <c r="I16" i="1"/>
  <c r="I69" i="1"/>
  <c r="I28" i="1"/>
  <c r="I1051" i="1"/>
  <c r="I1098" i="1"/>
  <c r="I968" i="1"/>
  <c r="I990" i="1"/>
  <c r="I998" i="1"/>
  <c r="I879" i="1"/>
  <c r="I802" i="1"/>
  <c r="I847" i="1"/>
  <c r="I919" i="1"/>
  <c r="I839" i="1"/>
  <c r="I891" i="1"/>
  <c r="I814" i="1"/>
  <c r="I675" i="1"/>
  <c r="I723" i="1"/>
  <c r="I681" i="1"/>
  <c r="I718" i="1"/>
  <c r="I605" i="1"/>
  <c r="I481" i="1"/>
  <c r="I544" i="1"/>
  <c r="I601" i="1"/>
  <c r="I656" i="1"/>
  <c r="I522" i="1"/>
  <c r="I332" i="1"/>
  <c r="I113" i="1"/>
  <c r="I184" i="1"/>
  <c r="I329" i="1"/>
  <c r="I296" i="1"/>
  <c r="I97" i="1"/>
  <c r="I67" i="1"/>
  <c r="I1046" i="1"/>
  <c r="I974" i="1"/>
  <c r="I846" i="1"/>
  <c r="I870" i="1"/>
  <c r="I669" i="1"/>
  <c r="I766" i="1"/>
  <c r="I662" i="1"/>
  <c r="I562" i="1"/>
  <c r="I448" i="1"/>
  <c r="I515" i="1"/>
  <c r="I79" i="1"/>
  <c r="I348" i="1"/>
  <c r="I478" i="1"/>
  <c r="I287" i="1"/>
  <c r="I347" i="1"/>
  <c r="I170" i="1"/>
  <c r="I30" i="1"/>
  <c r="I18" i="1"/>
  <c r="I989" i="1"/>
  <c r="I1061" i="1"/>
  <c r="I991" i="1"/>
  <c r="I833" i="1"/>
  <c r="I883" i="1"/>
  <c r="I842" i="1"/>
  <c r="I737" i="1"/>
  <c r="I724" i="1"/>
  <c r="I547" i="1"/>
  <c r="I660" i="1"/>
  <c r="I611" i="1"/>
  <c r="I398" i="1"/>
  <c r="I370" i="1"/>
  <c r="I349" i="1"/>
  <c r="I180" i="1"/>
  <c r="I81" i="1"/>
  <c r="I1104" i="1"/>
  <c r="I242" i="1"/>
  <c r="I257" i="1"/>
  <c r="I171" i="1"/>
  <c r="I239" i="1"/>
  <c r="I44" i="1"/>
  <c r="I1035" i="1"/>
  <c r="I659" i="1"/>
  <c r="I225" i="1"/>
  <c r="I791" i="1"/>
  <c r="I790" i="1"/>
  <c r="I726" i="1"/>
  <c r="I636" i="1"/>
  <c r="I566" i="1"/>
  <c r="I638" i="1"/>
  <c r="I560" i="1"/>
  <c r="I632" i="1"/>
  <c r="I567" i="1"/>
  <c r="I630" i="1"/>
  <c r="I545" i="1"/>
  <c r="I405" i="1"/>
  <c r="I311" i="1"/>
  <c r="I439" i="1"/>
  <c r="I241" i="1"/>
  <c r="I456" i="1"/>
  <c r="I308" i="1"/>
  <c r="I453" i="1"/>
  <c r="I280" i="1"/>
  <c r="I95" i="1"/>
  <c r="I89" i="1"/>
  <c r="I32" i="1"/>
  <c r="I1103" i="1"/>
  <c r="I1089" i="1"/>
  <c r="I1107" i="1"/>
  <c r="I1073" i="1"/>
  <c r="I950" i="1"/>
  <c r="I799" i="1"/>
  <c r="I908" i="1"/>
  <c r="I805" i="1"/>
  <c r="I780" i="1"/>
  <c r="I788" i="1"/>
  <c r="I732" i="1"/>
  <c r="I616" i="1"/>
  <c r="I618" i="1"/>
  <c r="I628" i="1"/>
  <c r="I654" i="1"/>
  <c r="I477" i="1"/>
  <c r="I309" i="1"/>
  <c r="I290" i="1"/>
  <c r="I371" i="1"/>
  <c r="I440" i="1"/>
  <c r="I114" i="1"/>
  <c r="I115" i="1"/>
  <c r="I964" i="1"/>
  <c r="I767" i="1"/>
  <c r="I312" i="1"/>
  <c r="I213" i="1"/>
  <c r="I865" i="1"/>
  <c r="I581" i="1"/>
  <c r="I73" i="1"/>
  <c r="I508" i="1"/>
  <c r="I289" i="1"/>
  <c r="I484" i="1"/>
  <c r="I273" i="1"/>
  <c r="I173" i="1"/>
  <c r="I431" i="1"/>
  <c r="I321" i="1"/>
  <c r="I198" i="1"/>
  <c r="I378" i="1"/>
  <c r="I252" i="1"/>
  <c r="I116" i="1"/>
  <c r="I80" i="1"/>
  <c r="I85" i="1"/>
  <c r="I96" i="1"/>
  <c r="I39" i="1"/>
  <c r="I1006" i="1"/>
  <c r="I1024" i="1"/>
  <c r="I1084" i="1"/>
  <c r="I1102" i="1"/>
  <c r="I966" i="1"/>
  <c r="I875" i="1"/>
  <c r="I943" i="1"/>
  <c r="I956" i="1"/>
  <c r="I835" i="1"/>
  <c r="I867" i="1"/>
  <c r="I760" i="1"/>
  <c r="I721" i="1"/>
  <c r="I781" i="1"/>
  <c r="I711" i="1"/>
  <c r="I583" i="1"/>
  <c r="I633" i="1"/>
  <c r="I541" i="1"/>
  <c r="I582" i="1"/>
  <c r="I627" i="1"/>
  <c r="I499" i="1"/>
  <c r="I330" i="1"/>
  <c r="I192" i="1"/>
  <c r="I270" i="1"/>
  <c r="I406" i="1"/>
  <c r="I283" i="1"/>
  <c r="I292" i="1"/>
  <c r="I70" i="1"/>
  <c r="I45" i="1"/>
  <c r="I973" i="1"/>
  <c r="I965" i="1"/>
  <c r="I730" i="1"/>
  <c r="I364" i="1"/>
  <c r="I53" i="1"/>
  <c r="I420" i="1"/>
  <c r="I379" i="1"/>
  <c r="I824" i="1"/>
  <c r="I869" i="1"/>
  <c r="I928" i="1"/>
  <c r="I848" i="1"/>
  <c r="I926" i="1"/>
  <c r="I828" i="1"/>
  <c r="I687" i="1"/>
  <c r="I729" i="1"/>
  <c r="I701" i="1"/>
  <c r="I746" i="1"/>
  <c r="I710" i="1"/>
  <c r="I600" i="1"/>
  <c r="I531" i="1"/>
  <c r="I602" i="1"/>
  <c r="I708" i="1"/>
  <c r="I596" i="1"/>
  <c r="I527" i="1"/>
  <c r="I595" i="1"/>
  <c r="I517" i="1"/>
  <c r="I350" i="1"/>
  <c r="I285" i="1"/>
  <c r="I389" i="1"/>
  <c r="I250" i="1"/>
  <c r="I476" i="1"/>
  <c r="I319" i="1"/>
  <c r="I194" i="1"/>
  <c r="I203" i="1"/>
  <c r="I86" i="1"/>
  <c r="I43" i="1"/>
  <c r="I1083" i="1"/>
  <c r="I1152" i="1" s="1"/>
  <c r="D70" i="2" s="1"/>
  <c r="I1039" i="1"/>
  <c r="I1010" i="1"/>
  <c r="I859" i="1"/>
  <c r="I825" i="1"/>
  <c r="I803" i="1"/>
  <c r="I727" i="1"/>
  <c r="I661" i="1"/>
  <c r="I599" i="1"/>
  <c r="I521" i="1"/>
  <c r="I320" i="1"/>
  <c r="I197" i="1"/>
  <c r="I185" i="1"/>
  <c r="I154" i="1"/>
  <c r="I40" i="1"/>
  <c r="I60" i="1"/>
  <c r="I135" i="1"/>
  <c r="I214" i="1"/>
  <c r="I234" i="1"/>
  <c r="I422" i="1"/>
  <c r="I143" i="1"/>
  <c r="I528" i="1"/>
  <c r="I1097" i="1"/>
  <c r="I830" i="1"/>
  <c r="I925" i="1"/>
  <c r="I823" i="1"/>
  <c r="I779" i="1"/>
  <c r="I629" i="1"/>
  <c r="I658" i="1"/>
  <c r="I569" i="1"/>
  <c r="I281" i="1"/>
  <c r="I469" i="1"/>
  <c r="I470" i="1"/>
  <c r="I101" i="1"/>
  <c r="I71" i="1"/>
  <c r="I125" i="1"/>
  <c r="I56" i="1"/>
  <c r="I219" i="1"/>
  <c r="I333" i="1"/>
  <c r="I427" i="1"/>
  <c r="I161" i="1"/>
  <c r="I920" i="1"/>
  <c r="I976" i="1"/>
  <c r="I819" i="1"/>
  <c r="I866" i="1"/>
  <c r="I798" i="1"/>
  <c r="I1144" i="1" s="1"/>
  <c r="D46" i="2" s="1"/>
  <c r="I668" i="1"/>
  <c r="I526" i="1"/>
  <c r="I643" i="1"/>
  <c r="I553" i="1"/>
  <c r="I385" i="1"/>
  <c r="I355" i="1"/>
  <c r="I388" i="1"/>
  <c r="I68" i="1"/>
  <c r="I22" i="1"/>
  <c r="I129" i="1"/>
  <c r="I210" i="1"/>
  <c r="I221" i="1"/>
  <c r="I407" i="1"/>
  <c r="I480" i="1"/>
  <c r="I166" i="1"/>
  <c r="I981" i="1"/>
  <c r="I269" i="1"/>
  <c r="I87" i="1"/>
  <c r="I14" i="1"/>
  <c r="I117" i="1"/>
  <c r="I31" i="1"/>
  <c r="I1004" i="1"/>
  <c r="I997" i="1"/>
  <c r="I960" i="1"/>
  <c r="I880" i="1"/>
  <c r="I900" i="1"/>
  <c r="I917" i="1"/>
  <c r="I756" i="1"/>
  <c r="I738" i="1"/>
  <c r="I597" i="1"/>
  <c r="I552" i="1"/>
  <c r="I543" i="1"/>
  <c r="I464" i="1"/>
  <c r="I468" i="1"/>
  <c r="I153" i="1"/>
  <c r="I295" i="1"/>
  <c r="I260" i="1"/>
  <c r="I76" i="1"/>
  <c r="I21" i="1"/>
  <c r="I57" i="1"/>
  <c r="I130" i="1"/>
  <c r="I51" i="1"/>
  <c r="I218" i="1"/>
  <c r="I226" i="1"/>
  <c r="I413" i="1"/>
  <c r="I462" i="1"/>
  <c r="I145" i="1"/>
  <c r="I167" i="1"/>
  <c r="I474" i="1"/>
  <c r="I688" i="1"/>
  <c r="I944" i="1"/>
  <c r="I1003" i="1"/>
  <c r="I237" i="1"/>
  <c r="I479" i="1"/>
  <c r="I690" i="1"/>
  <c r="I1025" i="1"/>
  <c r="I1037" i="1"/>
  <c r="I165" i="1"/>
  <c r="I366" i="1"/>
  <c r="I516" i="1"/>
  <c r="I706" i="1"/>
  <c r="I1044" i="1"/>
  <c r="I1070" i="1"/>
  <c r="I1079" i="1"/>
  <c r="I1023" i="1"/>
  <c r="I959" i="1"/>
  <c r="I953" i="1"/>
  <c r="I844" i="1"/>
  <c r="I884" i="1"/>
  <c r="I777" i="1"/>
  <c r="I699" i="1"/>
  <c r="I722" i="1"/>
  <c r="I558" i="1"/>
  <c r="I568" i="1"/>
  <c r="I609" i="1"/>
  <c r="I606" i="1"/>
  <c r="I436" i="1"/>
  <c r="I253" i="1"/>
  <c r="I249" i="1"/>
  <c r="I402" i="1"/>
  <c r="I279" i="1"/>
  <c r="I340" i="1"/>
  <c r="I103" i="1"/>
  <c r="I38" i="1"/>
  <c r="I105" i="1"/>
  <c r="I54" i="1"/>
  <c r="I126" i="1"/>
  <c r="I134" i="1"/>
  <c r="I201" i="1"/>
  <c r="I215" i="1"/>
  <c r="I223" i="1"/>
  <c r="I235" i="1"/>
  <c r="I415" i="1"/>
  <c r="I454" i="1"/>
  <c r="I137" i="1"/>
  <c r="I162" i="1"/>
  <c r="I236" i="1"/>
  <c r="I404" i="1"/>
  <c r="I482" i="1"/>
  <c r="I532" i="1"/>
  <c r="I698" i="1"/>
  <c r="I927" i="1"/>
  <c r="I1040" i="1"/>
  <c r="I988" i="1"/>
  <c r="I1045" i="1"/>
  <c r="I518" i="1"/>
  <c r="I696" i="1"/>
  <c r="I901" i="1"/>
  <c r="I1021" i="1"/>
  <c r="I1048" i="1"/>
  <c r="I1007" i="1"/>
  <c r="I183" i="1"/>
  <c r="I452" i="1"/>
  <c r="I327" i="1"/>
  <c r="I268" i="1"/>
  <c r="I390" i="1"/>
  <c r="I244" i="1"/>
  <c r="I112" i="1"/>
  <c r="I78" i="1"/>
  <c r="I27" i="1"/>
  <c r="I25" i="1"/>
  <c r="I77" i="1"/>
  <c r="I1074" i="1"/>
  <c r="I1106" i="1"/>
  <c r="I987" i="1"/>
  <c r="I1050" i="1"/>
  <c r="I1047" i="1"/>
  <c r="I955" i="1"/>
  <c r="I838" i="1"/>
  <c r="I932" i="1"/>
  <c r="I811" i="1"/>
  <c r="I878" i="1"/>
  <c r="I816" i="1"/>
  <c r="I858" i="1"/>
  <c r="I685" i="1"/>
  <c r="I719" i="1"/>
  <c r="I778" i="1"/>
  <c r="I702" i="1"/>
  <c r="I580" i="1"/>
  <c r="I631" i="1"/>
  <c r="I700" i="1"/>
  <c r="I593" i="1"/>
  <c r="I637" i="1"/>
  <c r="I513" i="1"/>
  <c r="I328" i="1"/>
  <c r="I155" i="1"/>
  <c r="I267" i="1"/>
  <c r="I511" i="1"/>
  <c r="I346" i="1"/>
  <c r="I200" i="1"/>
  <c r="I365" i="1"/>
  <c r="I195" i="1"/>
  <c r="I84" i="1"/>
  <c r="I23" i="1"/>
  <c r="I75" i="1"/>
  <c r="I52" i="1"/>
  <c r="I58" i="1"/>
  <c r="I127" i="1"/>
  <c r="I133" i="1"/>
  <c r="I15" i="1"/>
  <c r="I211" i="1"/>
  <c r="I217" i="1"/>
  <c r="I222" i="1"/>
  <c r="I227" i="1"/>
  <c r="I403" i="1"/>
  <c r="I419" i="1"/>
  <c r="I430" i="1"/>
  <c r="I495" i="1"/>
  <c r="I144" i="1"/>
  <c r="I163" i="1"/>
  <c r="I202" i="1"/>
  <c r="I373" i="1"/>
  <c r="I524" i="1"/>
  <c r="I514" i="1"/>
  <c r="I530" i="1"/>
  <c r="I704" i="1"/>
  <c r="I889" i="1"/>
  <c r="I942" i="1"/>
  <c r="I1033" i="1"/>
  <c r="I980" i="1"/>
  <c r="I1005" i="1"/>
  <c r="I1049" i="1"/>
  <c r="I840" i="1"/>
  <c r="I744" i="1"/>
  <c r="I735" i="1"/>
  <c r="I757" i="1"/>
  <c r="I764" i="1"/>
  <c r="I703" i="1"/>
  <c r="I613" i="1"/>
  <c r="I542" i="1"/>
  <c r="I615" i="1"/>
  <c r="I536" i="1"/>
  <c r="I625" i="1"/>
  <c r="I559" i="1"/>
  <c r="I622" i="1"/>
  <c r="I537" i="1"/>
  <c r="I396" i="1"/>
  <c r="I303" i="1"/>
  <c r="I507" i="1"/>
  <c r="I286" i="1"/>
  <c r="I181" i="1"/>
  <c r="I447" i="1"/>
  <c r="I325" i="1"/>
  <c r="I259" i="1"/>
  <c r="I438" i="1"/>
  <c r="I288" i="1"/>
  <c r="I174" i="1"/>
  <c r="I106" i="1"/>
  <c r="I102" i="1"/>
  <c r="I35" i="1"/>
  <c r="I37" i="1"/>
  <c r="I50" i="1"/>
  <c r="I1133" i="1" s="1"/>
  <c r="D13" i="2" s="1"/>
  <c r="I55" i="1"/>
  <c r="I124" i="1"/>
  <c r="I128" i="1"/>
  <c r="I132" i="1"/>
  <c r="I136" i="1"/>
  <c r="I59" i="1"/>
  <c r="I212" i="1"/>
  <c r="I216" i="1"/>
  <c r="I220" i="1"/>
  <c r="I224" i="1"/>
  <c r="I228" i="1"/>
  <c r="I395" i="1"/>
  <c r="I414" i="1"/>
  <c r="I421" i="1"/>
  <c r="I446" i="1"/>
  <c r="I483" i="1"/>
  <c r="I138" i="1"/>
  <c r="I156" i="1"/>
  <c r="I164" i="1"/>
  <c r="I168" i="1"/>
  <c r="I362" i="1"/>
  <c r="I387" i="1"/>
  <c r="I512" i="1"/>
  <c r="I520" i="1"/>
  <c r="I670" i="1"/>
  <c r="I745" i="1"/>
  <c r="I881" i="1"/>
  <c r="I946" i="1"/>
  <c r="I1036" i="1"/>
  <c r="I1115" i="1"/>
  <c r="I992" i="1"/>
  <c r="I1009" i="1"/>
  <c r="H1155" i="1"/>
  <c r="I1155" i="1" l="1"/>
  <c r="Q75" i="2"/>
  <c r="P75" i="2"/>
  <c r="M75" i="2"/>
  <c r="K75" i="2"/>
  <c r="O75" i="2"/>
  <c r="J75" i="2"/>
  <c r="H75" i="2"/>
  <c r="G75" i="2"/>
  <c r="N75" i="2"/>
  <c r="L75" i="2"/>
  <c r="I75" i="2"/>
  <c r="F75" i="2"/>
  <c r="Q63" i="2"/>
  <c r="K63" i="2"/>
  <c r="P63" i="2"/>
  <c r="O63" i="2"/>
  <c r="I63" i="2"/>
  <c r="J63" i="2"/>
  <c r="H63" i="2"/>
  <c r="G63" i="2"/>
  <c r="N63" i="2"/>
  <c r="L63" i="2"/>
  <c r="M63" i="2"/>
  <c r="F63" i="2"/>
  <c r="M60" i="2"/>
  <c r="Q60" i="2"/>
  <c r="G60" i="2"/>
  <c r="O60" i="2"/>
  <c r="P60" i="2"/>
  <c r="I60" i="2"/>
  <c r="K60" i="2"/>
  <c r="F60" i="2"/>
  <c r="J60" i="2"/>
  <c r="H60" i="2"/>
  <c r="L60" i="2"/>
  <c r="N60" i="2"/>
  <c r="K51" i="2"/>
  <c r="M51" i="2"/>
  <c r="Q51" i="2"/>
  <c r="O51" i="2"/>
  <c r="J51" i="2"/>
  <c r="H51" i="2"/>
  <c r="I51" i="2"/>
  <c r="N51" i="2"/>
  <c r="L51" i="2"/>
  <c r="G51" i="2"/>
  <c r="P51" i="2"/>
  <c r="F51" i="2"/>
  <c r="Q54" i="2"/>
  <c r="G54" i="2"/>
  <c r="O54" i="2"/>
  <c r="P54" i="2"/>
  <c r="K54" i="2"/>
  <c r="M54" i="2"/>
  <c r="N54" i="2"/>
  <c r="I54" i="2"/>
  <c r="J54" i="2"/>
  <c r="L54" i="2"/>
  <c r="F54" i="2"/>
  <c r="H54" i="2"/>
  <c r="L36" i="2"/>
  <c r="M36" i="2"/>
  <c r="K36" i="2"/>
  <c r="H36" i="2"/>
  <c r="P36" i="2"/>
  <c r="G36" i="2"/>
  <c r="Q36" i="2"/>
  <c r="I36" i="2"/>
  <c r="N36" i="2"/>
  <c r="O36" i="2"/>
  <c r="F36" i="2"/>
  <c r="J36" i="2"/>
  <c r="O39" i="2"/>
  <c r="G39" i="2"/>
  <c r="M39" i="2"/>
  <c r="K39" i="2"/>
  <c r="H39" i="2"/>
  <c r="N39" i="2"/>
  <c r="Q39" i="2"/>
  <c r="J39" i="2"/>
  <c r="I39" i="2"/>
  <c r="P39" i="2"/>
  <c r="L39" i="2"/>
  <c r="F39" i="2"/>
  <c r="O15" i="2"/>
  <c r="N15" i="2"/>
  <c r="K15" i="2"/>
  <c r="G15" i="2"/>
  <c r="H15" i="2"/>
  <c r="M15" i="2"/>
  <c r="L15" i="2"/>
  <c r="Q15" i="2"/>
  <c r="F15" i="2"/>
  <c r="P15" i="2"/>
  <c r="I15" i="2"/>
  <c r="J15" i="2"/>
  <c r="M69" i="2"/>
  <c r="O69" i="2"/>
  <c r="G69" i="2"/>
  <c r="P69" i="2"/>
  <c r="I69" i="2"/>
  <c r="H69" i="2"/>
  <c r="Q69" i="2"/>
  <c r="F69" i="2"/>
  <c r="L69" i="2"/>
  <c r="N69" i="2"/>
  <c r="K69" i="2"/>
  <c r="J69" i="2"/>
  <c r="K45" i="2"/>
  <c r="Q45" i="2"/>
  <c r="G45" i="2"/>
  <c r="O45" i="2"/>
  <c r="I45" i="2"/>
  <c r="M45" i="2"/>
  <c r="P45" i="2"/>
  <c r="H45" i="2"/>
  <c r="F45" i="2"/>
  <c r="L45" i="2"/>
  <c r="N45" i="2"/>
  <c r="J45" i="2"/>
  <c r="O24" i="2"/>
  <c r="N24" i="2"/>
  <c r="K24" i="2"/>
  <c r="G24" i="2"/>
  <c r="I24" i="2"/>
  <c r="J24" i="2"/>
  <c r="H24" i="2"/>
  <c r="M24" i="2"/>
  <c r="L24" i="2"/>
  <c r="Q24" i="2"/>
  <c r="P24" i="2"/>
  <c r="F24" i="2"/>
  <c r="O72" i="2"/>
  <c r="Q72" i="2"/>
  <c r="I72" i="2"/>
  <c r="M72" i="2"/>
  <c r="P72" i="2"/>
  <c r="F72" i="2"/>
  <c r="K72" i="2"/>
  <c r="J72" i="2"/>
  <c r="N72" i="2"/>
  <c r="H72" i="2"/>
  <c r="G72" i="2"/>
  <c r="L72" i="2"/>
  <c r="Q66" i="2"/>
  <c r="M66" i="2"/>
  <c r="P66" i="2"/>
  <c r="K66" i="2"/>
  <c r="G66" i="2"/>
  <c r="O66" i="2"/>
  <c r="I66" i="2"/>
  <c r="N66" i="2"/>
  <c r="L66" i="2"/>
  <c r="F66" i="2"/>
  <c r="J66" i="2"/>
  <c r="H66" i="2"/>
  <c r="D10" i="2"/>
  <c r="L33" i="2"/>
  <c r="Q33" i="2"/>
  <c r="K33" i="2"/>
  <c r="P33" i="2"/>
  <c r="M33" i="2"/>
  <c r="G33" i="2"/>
  <c r="H33" i="2"/>
  <c r="N33" i="2"/>
  <c r="O33" i="2"/>
  <c r="J33" i="2"/>
  <c r="F33" i="2"/>
  <c r="I33" i="2"/>
  <c r="G30" i="2"/>
  <c r="Q30" i="2"/>
  <c r="L30" i="2"/>
  <c r="J30" i="2"/>
  <c r="K30" i="2"/>
  <c r="H30" i="2"/>
  <c r="P30" i="2"/>
  <c r="N30" i="2"/>
  <c r="O30" i="2"/>
  <c r="F30" i="2"/>
  <c r="M30" i="2"/>
  <c r="I30" i="2"/>
  <c r="K21" i="2"/>
  <c r="N21" i="2"/>
  <c r="O21" i="2"/>
  <c r="H21" i="2"/>
  <c r="P21" i="2"/>
  <c r="I21" i="2"/>
  <c r="F21" i="2"/>
  <c r="G21" i="2"/>
  <c r="Q21" i="2"/>
  <c r="L21" i="2"/>
  <c r="J21" i="2"/>
  <c r="M21" i="2"/>
  <c r="O27" i="2"/>
  <c r="N27" i="2"/>
  <c r="K27" i="2"/>
  <c r="G27" i="2"/>
  <c r="H27" i="2"/>
  <c r="M27" i="2"/>
  <c r="L27" i="2"/>
  <c r="Q27" i="2"/>
  <c r="F27" i="2"/>
  <c r="I27" i="2"/>
  <c r="P27" i="2"/>
  <c r="J27" i="2"/>
  <c r="M48" i="2"/>
  <c r="I48" i="2"/>
  <c r="Q48" i="2"/>
  <c r="G48" i="2"/>
  <c r="O48" i="2"/>
  <c r="K48" i="2"/>
  <c r="P48" i="2"/>
  <c r="F48" i="2"/>
  <c r="J48" i="2"/>
  <c r="N48" i="2"/>
  <c r="H48" i="2"/>
  <c r="L48" i="2"/>
  <c r="Q42" i="2"/>
  <c r="K42" i="2"/>
  <c r="G42" i="2"/>
  <c r="O42" i="2"/>
  <c r="M42" i="2"/>
  <c r="P42" i="2"/>
  <c r="N42" i="2"/>
  <c r="I42" i="2"/>
  <c r="L42" i="2"/>
  <c r="F42" i="2"/>
  <c r="J42" i="2"/>
  <c r="H42" i="2"/>
  <c r="O18" i="2"/>
  <c r="N18" i="2"/>
  <c r="K18" i="2"/>
  <c r="G18" i="2"/>
  <c r="L18" i="2"/>
  <c r="Q18" i="2"/>
  <c r="J18" i="2"/>
  <c r="P18" i="2"/>
  <c r="H18" i="2"/>
  <c r="F18" i="2"/>
  <c r="I18" i="2"/>
  <c r="M18" i="2"/>
  <c r="K57" i="2"/>
  <c r="O57" i="2"/>
  <c r="M57" i="2"/>
  <c r="I57" i="2"/>
  <c r="Q57" i="2"/>
  <c r="G57" i="2"/>
  <c r="H57" i="2"/>
  <c r="P57" i="2"/>
  <c r="F57" i="2"/>
  <c r="L57" i="2"/>
  <c r="J57" i="2"/>
  <c r="N57" i="2"/>
  <c r="R57" i="2" l="1"/>
  <c r="R27" i="2"/>
  <c r="R36" i="2"/>
  <c r="R54" i="2"/>
  <c r="R18" i="2"/>
  <c r="R42" i="2"/>
  <c r="R30" i="2"/>
  <c r="R24" i="2"/>
  <c r="R69" i="2"/>
  <c r="R39" i="2"/>
  <c r="R51" i="2"/>
  <c r="R60" i="2"/>
  <c r="R63" i="2"/>
  <c r="R66" i="2"/>
  <c r="R72" i="2"/>
  <c r="R48" i="2"/>
  <c r="R21" i="2"/>
  <c r="R33" i="2"/>
  <c r="R45" i="2"/>
  <c r="R15" i="2"/>
  <c r="R75" i="2"/>
  <c r="G12" i="2"/>
  <c r="G84" i="2" s="1"/>
  <c r="G86" i="2" s="1"/>
  <c r="D76" i="2"/>
  <c r="K12" i="2"/>
  <c r="K84" i="2" s="1"/>
  <c r="K86" i="2" s="1"/>
  <c r="O12" i="2"/>
  <c r="O84" i="2" s="1"/>
  <c r="O86" i="2" s="1"/>
  <c r="I12" i="2"/>
  <c r="I84" i="2" s="1"/>
  <c r="I86" i="2" s="1"/>
  <c r="N12" i="2"/>
  <c r="N84" i="2" s="1"/>
  <c r="N86" i="2" s="1"/>
  <c r="M12" i="2"/>
  <c r="M84" i="2" s="1"/>
  <c r="M86" i="2" s="1"/>
  <c r="H12" i="2"/>
  <c r="H84" i="2" s="1"/>
  <c r="H86" i="2" s="1"/>
  <c r="F12" i="2"/>
  <c r="P12" i="2"/>
  <c r="P84" i="2" s="1"/>
  <c r="P86" i="2" s="1"/>
  <c r="J12" i="2"/>
  <c r="J84" i="2" s="1"/>
  <c r="J86" i="2" s="1"/>
  <c r="L12" i="2"/>
  <c r="L84" i="2" s="1"/>
  <c r="L86" i="2" s="1"/>
  <c r="Q12" i="2"/>
  <c r="Q84" i="2" s="1"/>
  <c r="Q86" i="2" s="1"/>
  <c r="G1120" i="1"/>
  <c r="H1157" i="1" l="1"/>
  <c r="H1159" i="1" s="1"/>
  <c r="G1165" i="1" s="1"/>
  <c r="G1122" i="1"/>
  <c r="R12" i="2"/>
  <c r="R84" i="2" s="1"/>
  <c r="F84" i="2"/>
  <c r="F86" i="2" s="1"/>
  <c r="C78" i="2" l="1"/>
  <c r="C82" i="2" s="1"/>
  <c r="F85" i="2"/>
  <c r="G85" i="2" s="1"/>
  <c r="H85" i="2" s="1"/>
  <c r="I85" i="2" s="1"/>
  <c r="J85" i="2" s="1"/>
  <c r="K85" i="2" s="1"/>
  <c r="L85" i="2" s="1"/>
  <c r="M85" i="2" s="1"/>
  <c r="N85" i="2" s="1"/>
  <c r="O85" i="2" s="1"/>
  <c r="P85" i="2" s="1"/>
  <c r="Q85" i="2" s="1"/>
  <c r="J78" i="2" l="1"/>
  <c r="J87" i="2" s="1"/>
  <c r="J88" i="2" s="1"/>
  <c r="O78" i="2"/>
  <c r="O87" i="2" s="1"/>
  <c r="O88" i="2" s="1"/>
  <c r="F78" i="2"/>
  <c r="L78" i="2"/>
  <c r="L87" i="2" s="1"/>
  <c r="L88" i="2" s="1"/>
  <c r="P78" i="2"/>
  <c r="P87" i="2" s="1"/>
  <c r="P88" i="2" s="1"/>
  <c r="M78" i="2"/>
  <c r="M87" i="2" s="1"/>
  <c r="M88" i="2" s="1"/>
  <c r="Q78" i="2"/>
  <c r="Q87" i="2" s="1"/>
  <c r="Q88" i="2" s="1"/>
  <c r="H78" i="2"/>
  <c r="H87" i="2" s="1"/>
  <c r="H88" i="2" s="1"/>
  <c r="I78" i="2"/>
  <c r="I87" i="2" s="1"/>
  <c r="I88" i="2" s="1"/>
  <c r="G78" i="2"/>
  <c r="G87" i="2" s="1"/>
  <c r="G88" i="2" s="1"/>
  <c r="K78" i="2"/>
  <c r="K87" i="2" s="1"/>
  <c r="K88" i="2" s="1"/>
  <c r="N78" i="2"/>
  <c r="N87" i="2" s="1"/>
  <c r="N88" i="2" s="1"/>
  <c r="R78" i="2" l="1"/>
  <c r="F87" i="2"/>
  <c r="F88" i="2" s="1"/>
  <c r="F89" i="2" s="1"/>
  <c r="G89" i="2" s="1"/>
  <c r="H89" i="2" s="1"/>
  <c r="I89" i="2" s="1"/>
  <c r="J89" i="2" s="1"/>
  <c r="K89" i="2" s="1"/>
  <c r="L89" i="2" s="1"/>
  <c r="M89" i="2" s="1"/>
  <c r="N89" i="2" s="1"/>
  <c r="O89" i="2" s="1"/>
  <c r="P89" i="2" s="1"/>
  <c r="Q89" i="2" s="1"/>
</calcChain>
</file>

<file path=xl/sharedStrings.xml><?xml version="1.0" encoding="utf-8"?>
<sst xmlns="http://schemas.openxmlformats.org/spreadsheetml/2006/main" count="2398" uniqueCount="1119">
  <si>
    <t>COMPUTO Y PRESUPUESTO OFICIAL</t>
  </si>
  <si>
    <t>DISTRITO</t>
  </si>
  <si>
    <t>ESTABLECIMIENTO</t>
  </si>
  <si>
    <t>TIPO DE OBRA</t>
  </si>
  <si>
    <t>FECHA</t>
  </si>
  <si>
    <t>RUBRO</t>
  </si>
  <si>
    <t>ITEM</t>
  </si>
  <si>
    <t>DESIGNACION DE LAS OBRAS</t>
  </si>
  <si>
    <t>Cómputo</t>
  </si>
  <si>
    <t>Presupuesto</t>
  </si>
  <si>
    <t>%  incidencia</t>
  </si>
  <si>
    <t>Unid.</t>
  </si>
  <si>
    <t>Cant.</t>
  </si>
  <si>
    <t>Precio Unitario</t>
  </si>
  <si>
    <t>Precio Item</t>
  </si>
  <si>
    <t>Precio Rubro</t>
  </si>
  <si>
    <t>1</t>
  </si>
  <si>
    <r>
      <t xml:space="preserve">TRABAJOS PREPARATORIOS </t>
    </r>
    <r>
      <rPr>
        <b/>
        <sz val="8"/>
        <rFont val="Arial"/>
        <family val="2"/>
      </rPr>
      <t>(todas las demoliciones, extracciones y picados contemplan el retiro de la obra)</t>
    </r>
  </si>
  <si>
    <t>RESUMEN</t>
  </si>
  <si>
    <t>1.1</t>
  </si>
  <si>
    <t>1.2</t>
  </si>
  <si>
    <t>1.3</t>
  </si>
  <si>
    <t>1.4</t>
  </si>
  <si>
    <t>2</t>
  </si>
  <si>
    <t>m2</t>
  </si>
  <si>
    <t>3</t>
  </si>
  <si>
    <t>m3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</si>
  <si>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</si>
  <si>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</si>
  <si>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</si>
  <si>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</si>
  <si>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</si>
  <si>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</si>
  <si>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</si>
  <si>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</si>
  <si>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</si>
  <si>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u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</si>
  <si>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</si>
  <si>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</si>
  <si>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</si>
  <si>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</si>
  <si>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</si>
  <si>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</si>
  <si>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</si>
  <si>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</si>
  <si>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</si>
  <si>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</si>
  <si>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1.5</t>
  </si>
  <si>
    <t>1.6</t>
  </si>
  <si>
    <t>1.7</t>
  </si>
  <si>
    <t>gl</t>
  </si>
  <si>
    <r>
      <t xml:space="preserve">MOVIMIENTO DE SUELO </t>
    </r>
    <r>
      <rPr>
        <b/>
        <sz val="8"/>
        <rFont val="Arial"/>
        <family val="2"/>
      </rPr>
      <t>(todas las excavaciones contemplan carga contenedory/o desparramo en mismo terreno)</t>
    </r>
  </si>
  <si>
    <t>2.1</t>
  </si>
  <si>
    <t>2.2</t>
  </si>
  <si>
    <t>2.3</t>
  </si>
  <si>
    <t>2.4</t>
  </si>
  <si>
    <t>ESTRUCTURA RESISTENTE</t>
  </si>
  <si>
    <t>3.1</t>
  </si>
  <si>
    <t>ESTRUCTURA H° A°</t>
  </si>
  <si>
    <t>23</t>
  </si>
  <si>
    <t>ml</t>
  </si>
  <si>
    <t>3.2</t>
  </si>
  <si>
    <t>ESTRUCTURA METALICA (incluye antióxido y dos manos de esmalte sintético)</t>
  </si>
  <si>
    <t>3.3</t>
  </si>
  <si>
    <t>ESTRUCTURA MADERA (incluye dos manos de barniz)</t>
  </si>
  <si>
    <t>ALBAÑILERIA</t>
  </si>
  <si>
    <t>4.1</t>
  </si>
  <si>
    <t>MAMPOSTERIA DE ELEVACIÓN</t>
  </si>
  <si>
    <t>4.2</t>
  </si>
  <si>
    <t>TABIQUES</t>
  </si>
  <si>
    <t>4.3</t>
  </si>
  <si>
    <t>AISLACIONES</t>
  </si>
  <si>
    <t>4.4</t>
  </si>
  <si>
    <t>REVOQUES</t>
  </si>
  <si>
    <t>Revoque interior completo a la cal</t>
  </si>
  <si>
    <t>Revoque exterior completo a la cal</t>
  </si>
  <si>
    <t>4.5</t>
  </si>
  <si>
    <t>CONTRAPISOS</t>
  </si>
  <si>
    <t>REVESTIMIENTOS</t>
  </si>
  <si>
    <t>5.1</t>
  </si>
  <si>
    <t>5.2</t>
  </si>
  <si>
    <t>5.3</t>
  </si>
  <si>
    <t>5.4</t>
  </si>
  <si>
    <t>5.5</t>
  </si>
  <si>
    <t>PISOS, ZOCALOS, UMBRALES,SOLIAS Y ALFEIZARES</t>
  </si>
  <si>
    <t>6.1</t>
  </si>
  <si>
    <t>INTERIORES</t>
  </si>
  <si>
    <t>6.2</t>
  </si>
  <si>
    <t>EXTERIORES</t>
  </si>
  <si>
    <t>6.3</t>
  </si>
  <si>
    <t>ZÓCALOS, UMBRALES, SOLIAS Y ALFEIZARES</t>
  </si>
  <si>
    <t>MARMOLERIA</t>
  </si>
  <si>
    <t>CUBIERTAS Y TECHADOS</t>
  </si>
  <si>
    <t>8.1</t>
  </si>
  <si>
    <t>8.2</t>
  </si>
  <si>
    <t>8.3</t>
  </si>
  <si>
    <t>MEMBRANAS Y TECHADOS</t>
  </si>
  <si>
    <t>8.4</t>
  </si>
  <si>
    <t>ZINGUERIA</t>
  </si>
  <si>
    <t>unid</t>
  </si>
  <si>
    <t>CIELORRASOS</t>
  </si>
  <si>
    <t>9.1</t>
  </si>
  <si>
    <t>APLICADOS</t>
  </si>
  <si>
    <t>9.2</t>
  </si>
  <si>
    <t>SUSPENDIDOS</t>
  </si>
  <si>
    <t>CARPINTERIAS (incluye colocación)</t>
  </si>
  <si>
    <t>10.1</t>
  </si>
  <si>
    <t>CHAPA DOBLADA Y HERRERIA</t>
  </si>
  <si>
    <t>PUERTAS (Marco chapa bwg 16 Hoja 18)</t>
  </si>
  <si>
    <t>VENTANAS (Marco chapa bwg 16 Hoja 18 )</t>
  </si>
  <si>
    <t>VENTANAS (Marco y Hojas perfiles Hº )</t>
  </si>
  <si>
    <t>10.2</t>
  </si>
  <si>
    <t>CARPINTERIA  DE ALUMINIO</t>
  </si>
  <si>
    <t xml:space="preserve">PUERTAS Marco y hoja aluminio prepintado </t>
  </si>
  <si>
    <t xml:space="preserve">VENTANAS Marco y hoja aluminio prepintado </t>
  </si>
  <si>
    <t>10.3</t>
  </si>
  <si>
    <t>CARPINTERIA  DE PVC</t>
  </si>
  <si>
    <t>PUERTAS Marco y hoja PVC</t>
  </si>
  <si>
    <t>VENTANAS Marco y hoja PVC</t>
  </si>
  <si>
    <t>10.4</t>
  </si>
  <si>
    <t xml:space="preserve">CARPINTERIA MADERA                    </t>
  </si>
  <si>
    <t>PUERTAS Marcos y Hojas  de Madera de Cedro</t>
  </si>
  <si>
    <t>VENTANAS Marcos y Hojas  de Madera de Cedro</t>
  </si>
  <si>
    <t>10.5</t>
  </si>
  <si>
    <t>CARPINTERIA COMBINADA</t>
  </si>
  <si>
    <t>PUERTAS (Marco chapa bwg 16 y Hojas Madera cedro)</t>
  </si>
  <si>
    <t>VENTANAS (Marcos y Hojas  de Madera de Cedro)</t>
  </si>
  <si>
    <t>PUERTAS (Marco chapa 18 y Hojas Madera Pino)</t>
  </si>
  <si>
    <t>10.6</t>
  </si>
  <si>
    <t>HERRAJES ESPECIALES</t>
  </si>
  <si>
    <t>nº</t>
  </si>
  <si>
    <t>10.7</t>
  </si>
  <si>
    <t>MUEBLES FIJOS</t>
  </si>
  <si>
    <t>n°</t>
  </si>
  <si>
    <t>INSTALACION ELECTRICA (artefactos nuevos incluyen colocación)</t>
  </si>
  <si>
    <t>11.1</t>
  </si>
  <si>
    <t>PILAR MEDIDOR</t>
  </si>
  <si>
    <t>11.2</t>
  </si>
  <si>
    <t>FUERZA MOTRIZ</t>
  </si>
  <si>
    <t>11.3</t>
  </si>
  <si>
    <t>BAJA TENSION</t>
  </si>
  <si>
    <t>11.4</t>
  </si>
  <si>
    <t>MUY BAJA TENSION</t>
  </si>
  <si>
    <t>11.5</t>
  </si>
  <si>
    <t>ARTEFACTOS</t>
  </si>
  <si>
    <t>INSTALACION SANITARIA (artefactos nuevos incluyen colocación)</t>
  </si>
  <si>
    <t>12.1</t>
  </si>
  <si>
    <t>DESAGÜES CLOACALES</t>
  </si>
  <si>
    <t>3.4</t>
  </si>
  <si>
    <t>3.5</t>
  </si>
  <si>
    <t>12.2</t>
  </si>
  <si>
    <t>AGUA FRIA Y CALIENTE</t>
  </si>
  <si>
    <t>12.3</t>
  </si>
  <si>
    <t>GRIFERIAS</t>
  </si>
  <si>
    <t>27</t>
  </si>
  <si>
    <t>VARIOS</t>
  </si>
  <si>
    <t>49</t>
  </si>
  <si>
    <t>12.4</t>
  </si>
  <si>
    <t>DESAGÜES PLUVIALES</t>
  </si>
  <si>
    <t>12.5</t>
  </si>
  <si>
    <t>TANQUES DE RESERVA Y CISTERNA</t>
  </si>
  <si>
    <t>12.6</t>
  </si>
  <si>
    <t>POZO DE EXPLOTACIÓN DE AGUA</t>
  </si>
  <si>
    <t>12.7</t>
  </si>
  <si>
    <t>PLANTA DEPURADORA DE EFLUENTES CLOACALES</t>
  </si>
  <si>
    <t>12.8</t>
  </si>
  <si>
    <t>CEGADOS</t>
  </si>
  <si>
    <t>PLANTA POR OSMOSIS INVERSA</t>
  </si>
  <si>
    <t>INSTALACION DE GAS (artefactos nuevos incluyen colocación)</t>
  </si>
  <si>
    <t>13.1</t>
  </si>
  <si>
    <t>13.2</t>
  </si>
  <si>
    <t>Tramitaciones de matriculado y planos</t>
  </si>
  <si>
    <t>13.3</t>
  </si>
  <si>
    <t>NICHO MEDIDOR</t>
  </si>
  <si>
    <t>Nicho medidor completo 6 m3/h. Incluye gabinete de mamposteria, doble regulador y bay-pass</t>
  </si>
  <si>
    <t>Nicho medidor completo 12 m3/h. Incluye gabinete de mamposteria, doble regulador y bay-pass</t>
  </si>
  <si>
    <t>Nicho medidor completo 25 m3/h. Incluye gabinete de mamposteria, doble regulador y bay-pass</t>
  </si>
  <si>
    <t>Nicho medidor completo 50 m3/h. Incluye gabinete de mamposteria, doble regulador y bay-pass</t>
  </si>
  <si>
    <t>Nicho medidor completo 100 m3/h. Incluye gabinete de mamposteria, doble regulador y bay-pass</t>
  </si>
  <si>
    <t>13.4</t>
  </si>
  <si>
    <t xml:space="preserve">CAÑERIA DE GAS </t>
  </si>
  <si>
    <t>24</t>
  </si>
  <si>
    <t>25</t>
  </si>
  <si>
    <t>26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</si>
  <si>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</si>
  <si>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</si>
  <si>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</si>
  <si>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</si>
  <si>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</si>
  <si>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</si>
  <si>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</si>
  <si>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</si>
  <si>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</si>
  <si>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</si>
  <si>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</si>
  <si>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</si>
  <si>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</si>
  <si>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13.5</t>
  </si>
  <si>
    <t>TANQUES G.L.P</t>
  </si>
  <si>
    <t>13.6</t>
  </si>
  <si>
    <t>Calefactores Tiro balanceado</t>
  </si>
  <si>
    <t>Equipamiento de cocina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</si>
  <si>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</si>
  <si>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</si>
  <si>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</si>
  <si>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</si>
  <si>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</si>
  <si>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</si>
  <si>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</si>
  <si>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</si>
  <si>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</si>
  <si>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</si>
  <si>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</si>
  <si>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</si>
  <si>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</si>
  <si>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</si>
  <si>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Equipamiento de Laboratorio</t>
  </si>
  <si>
    <t>13.7</t>
  </si>
  <si>
    <t>INSTALACION ELECTROMECANICA</t>
  </si>
  <si>
    <t>14.1</t>
  </si>
  <si>
    <t>ASCENSORES Y MONTACARGAS</t>
  </si>
  <si>
    <t>Ascensor tracción hidráulica con pistón - Botonera tipo micromovimiento con registro de llamadas - cap. 680 kg - velocidad 0,64 m/seg.Puertas automáticas en cabina y pisos</t>
  </si>
  <si>
    <t>14.2</t>
  </si>
  <si>
    <t>BOMBEO</t>
  </si>
  <si>
    <t>INSTALACION ACONDICIONAMIENTO TÉRMICO</t>
  </si>
  <si>
    <t>15.1</t>
  </si>
  <si>
    <t>15.2</t>
  </si>
  <si>
    <t xml:space="preserve">Calefacción por agua caliente (suelo radiante y/o radiadores) </t>
  </si>
  <si>
    <t>m</t>
  </si>
  <si>
    <t>rollo</t>
  </si>
  <si>
    <t>15.3</t>
  </si>
  <si>
    <t>Acondicionamiento termico por bomba (multisplit - VRV)</t>
  </si>
  <si>
    <t>INSTALACION DE SEGURIDAD</t>
  </si>
  <si>
    <t>16.1</t>
  </si>
  <si>
    <t>CONTRA INCENDIO</t>
  </si>
  <si>
    <t>16.2</t>
  </si>
  <si>
    <t>ALARMAS TECNICAS</t>
  </si>
  <si>
    <t>16.3</t>
  </si>
  <si>
    <t>PARARRAYOS</t>
  </si>
  <si>
    <t>CRISTALES, ESPEJOS Y VIDRIOS</t>
  </si>
  <si>
    <t>PINTURAS (incluye manos necesarias y tratamiento previo)</t>
  </si>
  <si>
    <t>SEÑALETICA</t>
  </si>
  <si>
    <t>19.1</t>
  </si>
  <si>
    <t>SEÑALIZACION</t>
  </si>
  <si>
    <t>19.2</t>
  </si>
  <si>
    <t>TOTEM</t>
  </si>
  <si>
    <t>OBRAS EXTERIORES</t>
  </si>
  <si>
    <t>20.1</t>
  </si>
  <si>
    <t>CERCOS PERIMETRALES</t>
  </si>
  <si>
    <t>20.2</t>
  </si>
  <si>
    <t>EQUIPAMIENTO FIJO</t>
  </si>
  <si>
    <t>LIMPIEZA DE OBRA</t>
  </si>
  <si>
    <t>%</t>
  </si>
  <si>
    <t>HONORARIOS REPRESENTANTE TECNICO</t>
  </si>
  <si>
    <t>FC</t>
  </si>
  <si>
    <t>HASTA</t>
  </si>
  <si>
    <t>%de</t>
  </si>
  <si>
    <t xml:space="preserve">    Subtotal Item</t>
  </si>
  <si>
    <t xml:space="preserve">Son PESOS </t>
  </si>
  <si>
    <t xml:space="preserve">PLAZO DE EJECUCION: </t>
  </si>
  <si>
    <t>PLANILLA RESUMEN</t>
  </si>
  <si>
    <t>% incidencia</t>
  </si>
  <si>
    <t>TREBAJOS PREPARATORIOS (todas las demoliciones, extracciones  picados contemplan el retiro de la obra)</t>
  </si>
  <si>
    <t>MOVIMIENTO DE SUELOS (todas las excavaciones contemplan carga contenedor y/o desparramo en el mismo)</t>
  </si>
  <si>
    <t>PISOS Y ZÓCALOS</t>
  </si>
  <si>
    <t>INSTALACIÓN ELECTRICA (artefactos nuevos inluyen colocación)</t>
  </si>
  <si>
    <t>INSTALACIÓN SANITARIA (artefactos nuevos incluyen colocación)</t>
  </si>
  <si>
    <t>INSTALACIÓN GAS (artefactos nuevos incluyen colocación)</t>
  </si>
  <si>
    <t>INSTALACIÓN ELECTROMECÁNICA</t>
  </si>
  <si>
    <t>CALEFACCIÓN</t>
  </si>
  <si>
    <t>INSTALACIÓN DE SEGURIDAD</t>
  </si>
  <si>
    <t>SUBTOTAL</t>
  </si>
  <si>
    <t>TOTAL</t>
  </si>
  <si>
    <t xml:space="preserve">Superficie Cubierta                                                                      </t>
  </si>
  <si>
    <t>Superficie semicubierta</t>
  </si>
  <si>
    <t xml:space="preserve">Precio por m2 de Edificación                                            </t>
  </si>
  <si>
    <t>$/m2</t>
  </si>
  <si>
    <t>FIRMA Y ACLARACION  DE RESPONSABLES</t>
  </si>
  <si>
    <t>PROYECTO</t>
  </si>
  <si>
    <t xml:space="preserve">Responsable:   </t>
  </si>
  <si>
    <t xml:space="preserve">COMPUTO Y PRESUPUESTO </t>
  </si>
  <si>
    <t xml:space="preserve">Responsable: </t>
  </si>
  <si>
    <t>Limpieza de terreno y nivelación sin aporte de tierra</t>
  </si>
  <si>
    <t>Cartel de obra</t>
  </si>
  <si>
    <t>Replanteo Planialtimétrico</t>
  </si>
  <si>
    <t xml:space="preserve">Demolición de obra completa en forma mecánica </t>
  </si>
  <si>
    <t xml:space="preserve">Demolición de obra completa en forma manual </t>
  </si>
  <si>
    <t xml:space="preserve">Demolición de hormigón/mampostería en forma mecánica </t>
  </si>
  <si>
    <t xml:space="preserve">Demolición de hormigón en forma manual </t>
  </si>
  <si>
    <t xml:space="preserve">Demolición de mampostería de ladrillo común en forma manual </t>
  </si>
  <si>
    <t xml:space="preserve">Demolición de mampostería de ladrillo hueco en forma manual </t>
  </si>
  <si>
    <t>Extracción y retiro de revestimiento en pared</t>
  </si>
  <si>
    <t xml:space="preserve">Picado y retiro de revoque </t>
  </si>
  <si>
    <t>Picado y retiro de contrapiso</t>
  </si>
  <si>
    <t>Picado y retiro de piso</t>
  </si>
  <si>
    <t xml:space="preserve">Retiro de carpinterías </t>
  </si>
  <si>
    <t xml:space="preserve">Retiro de artefactos </t>
  </si>
  <si>
    <t xml:space="preserve">Extracción de cubierta de chapa completa </t>
  </si>
  <si>
    <t xml:space="preserve">Extracción de cubierta de tejas completa </t>
  </si>
  <si>
    <t>Extracción de chapa (incluye elementos de fijación)</t>
  </si>
  <si>
    <t>Extracción de tejas/pizarras (incluye elementos de fijación)</t>
  </si>
  <si>
    <t>Extracción de membrana</t>
  </si>
  <si>
    <t>Extrac.de placas durlock existentes en cielorraso.</t>
  </si>
  <si>
    <t>Picado de cielorraso de yeso/cal aplicado bajo losa</t>
  </si>
  <si>
    <t>Extraccion de Cielorraso suspendido completo a la cal y/o yeso.</t>
  </si>
  <si>
    <t>Desmonte aulas modulares (con recupero)</t>
  </si>
  <si>
    <t>Extracción cerco de alambre</t>
  </si>
  <si>
    <t>Cerco de obra - Panel fenólico de 15 mm y estructura Tirantes de madera 3"x3"</t>
  </si>
  <si>
    <t>Retiro de árbol en forma manual</t>
  </si>
  <si>
    <t>Retiro de árbol en forma mecánica</t>
  </si>
  <si>
    <t>Estudio de suelos (3 perforaciones)</t>
  </si>
  <si>
    <t>Relleno, nivelación y compactación con suelo seleccionado (compactación mecánica y terminac.con vibrador)</t>
  </si>
  <si>
    <t>Relleno, nivelación y compactación con suelo seleccionado en forma manual</t>
  </si>
  <si>
    <t>Suelo cemento (compactación mecánica y terminac.con vibrador)</t>
  </si>
  <si>
    <t>Relleno y nivelación c/ tierra negra en forma mecánica</t>
  </si>
  <si>
    <t>Excavación manual</t>
  </si>
  <si>
    <t>Excavación mecánica</t>
  </si>
  <si>
    <t xml:space="preserve">Excavacion manual para pilotines diam 0,20 /0,30 </t>
  </si>
  <si>
    <t>Excavacion mecánica para pilotines diam 0,20 /0,30</t>
  </si>
  <si>
    <t>Desmonte manual y retiro</t>
  </si>
  <si>
    <t>Desmonte mecánico</t>
  </si>
  <si>
    <t xml:space="preserve">Cimientos de Hº pobre de cascote </t>
  </si>
  <si>
    <t>Contrapiso bajo plano asiento bases</t>
  </si>
  <si>
    <t xml:space="preserve">Platea de fundación </t>
  </si>
  <si>
    <t>Pilotines</t>
  </si>
  <si>
    <t>Viga de fundación y arriostre</t>
  </si>
  <si>
    <t>Zapatas</t>
  </si>
  <si>
    <t>Bases aisladas</t>
  </si>
  <si>
    <t>Troncos de columnas</t>
  </si>
  <si>
    <t xml:space="preserve">Columnas </t>
  </si>
  <si>
    <t xml:space="preserve">Tabiques </t>
  </si>
  <si>
    <t>Vigas</t>
  </si>
  <si>
    <t>Losa Llena Hº Aº</t>
  </si>
  <si>
    <t>Losa cerámica (incluye capa compresión)- Vigueta Simple</t>
  </si>
  <si>
    <t>Losa premold.  p/entrep. Shap 30 (esp. 0,09 m)</t>
  </si>
  <si>
    <t>Losa premold.  p/entrep. Shap 60 (esp. 0,12 m)</t>
  </si>
  <si>
    <t>Losa premold.  p/entrep. Shap 60 (esp. 0,16 m)</t>
  </si>
  <si>
    <t>Escalera</t>
  </si>
  <si>
    <t>Tanque reserva de agua y/o cisterna</t>
  </si>
  <si>
    <t xml:space="preserve">Encadenados y dinteles </t>
  </si>
  <si>
    <t>Viga canaleta Hº Aº visto</t>
  </si>
  <si>
    <t xml:space="preserve">Refuerzos verticales </t>
  </si>
  <si>
    <t>Puente adherente (metal/hormigón)</t>
  </si>
  <si>
    <t>Junta de dilatación losa-losa s/detalle</t>
  </si>
  <si>
    <t xml:space="preserve">Viga reticulada 20 x 30cm - Cordones 12 mm - diagonales 8 mm </t>
  </si>
  <si>
    <t xml:space="preserve">Viga reticulada 20 x 30cm - Hierro "L" 1"x3/16"- Cordones laterales y superior " L" 3/4"x1/8" </t>
  </si>
  <si>
    <t xml:space="preserve">Viga reticulada 20 x 45 cm - Cordones 16 mm - diagonales 10 mm  </t>
  </si>
  <si>
    <t>Viga reticulada 20 x 45 cm - Hierro "L" 1 1/4"x3/16" - cordones "L" 1"x1/8"</t>
  </si>
  <si>
    <t xml:space="preserve">Cabriada de acero  L: 5 a 6 m </t>
  </si>
  <si>
    <t xml:space="preserve">Columna reticulada 20x20. Cordones 12 mm diag. 8 mm  </t>
  </si>
  <si>
    <t xml:space="preserve">Columna reticulada 25x40 para parabólico. Luz de arco hasta 10 m. Cordones 16 mm, secund. 10 mm  </t>
  </si>
  <si>
    <t xml:space="preserve">Columna reticulada 25x40 para parabólico. Luz de arco entre 10 y 20 m. Cordones 20 mm, secund. 12 mm  </t>
  </si>
  <si>
    <t xml:space="preserve">Perfil Normal Doble T Nº 24  </t>
  </si>
  <si>
    <t xml:space="preserve">Perfil Normal Doble T Nº 20  </t>
  </si>
  <si>
    <t xml:space="preserve">Perfil Normal Doble T Nº 16  </t>
  </si>
  <si>
    <t xml:space="preserve">Perfil Normal Doble T Nº 14  </t>
  </si>
  <si>
    <t xml:space="preserve">Perfil Normal Doble T Nº 12  </t>
  </si>
  <si>
    <t>Viga madera laminada 3" x 9"</t>
  </si>
  <si>
    <t>Viga madera laminada 3" x 10"</t>
  </si>
  <si>
    <t>Viga madera laminada 3" x 12"</t>
  </si>
  <si>
    <t>Viga madera laminada 4" x 10"</t>
  </si>
  <si>
    <t>Viga madera laminada 4" x 12"</t>
  </si>
  <si>
    <t>Viga madera laminada 4" x 15"</t>
  </si>
  <si>
    <t>Ladrillo común</t>
  </si>
  <si>
    <t>Ladrillos cerámicos portante 18x18x33</t>
  </si>
  <si>
    <t>Ladrillos cerámicos portante 12x18x33</t>
  </si>
  <si>
    <t>Ladrillos cerámicos 18x18x33</t>
  </si>
  <si>
    <t>Ladrillos cerámicos 12x18x33</t>
  </si>
  <si>
    <t>Ladrillos cerámicos 8x18x33</t>
  </si>
  <si>
    <t>Bloques de hormigón simil piedra 19x19x39</t>
  </si>
  <si>
    <t>Mampost. Bloque Std. de Hº Liso 19x19x39</t>
  </si>
  <si>
    <t>Mampost. Bloque Std. de Hº Liso 14x19x39</t>
  </si>
  <si>
    <t>Mampost. Bloque Std. de Hº Liso 9x19x39</t>
  </si>
  <si>
    <t>Ladrillos vistos 0,15 (selección)</t>
  </si>
  <si>
    <t>Ladrillo hueco 12 /hueco 8 c/ cam. Aire y aislación vertical impermeable</t>
  </si>
  <si>
    <t xml:space="preserve">Ladrillo visto selec 15 / hueco 18 c/ cam.  Aire y aislación vertical impermeable </t>
  </si>
  <si>
    <t>Ladrillo visto selec 15 / hueco 12 c/ cam. Aire y aislación vertical impermeable</t>
  </si>
  <si>
    <t xml:space="preserve">Ladrillo visto selec 15 / hueco 8 c/ cam. Aire y aislación vertical impermeable </t>
  </si>
  <si>
    <t>Tabique Simple - Tipo Durlock placa de yeso de 12,5 mm</t>
  </si>
  <si>
    <t>Tabique Simple Tipo Durlock placa resist humedad (placa verde)</t>
  </si>
  <si>
    <t xml:space="preserve">Tabique Simple Tipo Durlock con aisl. de lana de vidrio Acistiver R -70 mm </t>
  </si>
  <si>
    <t>Ladrillo de vidrio incoloro (ondulado/bastón cruz) 19x19x8</t>
  </si>
  <si>
    <t>Perfil profilit U-GLASS (muro simple)</t>
  </si>
  <si>
    <t>Cajón hidrófugo para muro de 0,30 (incluye 2 hiladas de ladrillo común)</t>
  </si>
  <si>
    <t>Cajón hidrófugo para muro de 0,20 (incluye 2 hiladas de ladrillo común)</t>
  </si>
  <si>
    <t>Cajón hidrófugo para muro de 0,15 y 0,10 (incluye 2 hiladas de ladrillo común)</t>
  </si>
  <si>
    <t>Capa aisladora vertical con hidrófugo incorporado</t>
  </si>
  <si>
    <t>Infiltracion de bloqueador hidrostatico en muros macizos con humedad de cimientos. (Incluye picado de revoque y reparacion final de los mismos)</t>
  </si>
  <si>
    <t>Azotado de concreto con hidrófugo incorporado</t>
  </si>
  <si>
    <t>Grueso a la cal bajo fino interior</t>
  </si>
  <si>
    <t>Grueso a la cal bajo fino exterior</t>
  </si>
  <si>
    <t xml:space="preserve">Gruesos a la cal bajo fino tipo Iggam/revestimiento plástico </t>
  </si>
  <si>
    <t xml:space="preserve">Grueso reforzado bajo revestimiento cerámico  </t>
  </si>
  <si>
    <t xml:space="preserve">Fino al fieltro interior  </t>
  </si>
  <si>
    <t xml:space="preserve">Fino al fieltro exterior </t>
  </si>
  <si>
    <t xml:space="preserve">Fino simil piedra peinado tipo Iggam </t>
  </si>
  <si>
    <t>Revoque monocapa (hidrófugo, grueso, fino, color y textura). Tipo Parex Trio Stilo Color.</t>
  </si>
  <si>
    <t>Tomado de junta " ladrillo visto "</t>
  </si>
  <si>
    <t>Cemento alisado a la llana (friso)</t>
  </si>
  <si>
    <t xml:space="preserve">Reparación de Revoques Interiores Completo. </t>
  </si>
  <si>
    <t xml:space="preserve">Reparación de Revoques Exteriores Completo. </t>
  </si>
  <si>
    <t>Contrapiso s/ terreno natural espesor: 12 cm</t>
  </si>
  <si>
    <t>Contrap.s/T.N Esp: 12 cm (con barrera de vapor: film de polietileno-200 micrones)</t>
  </si>
  <si>
    <t>Contrapiso armado sobre  terreno natural -  15 cm</t>
  </si>
  <si>
    <t xml:space="preserve">Contrapiso alivianado s/ losa - Arcilla expandida </t>
  </si>
  <si>
    <t>Carpeta de concreto de 2 cm bajo piso</t>
  </si>
  <si>
    <t>Carpeta de concreto de 2,5 cm sobre losa de cubierta</t>
  </si>
  <si>
    <t>Junta de dilatación (contrapisos y pisos deportivos)</t>
  </si>
  <si>
    <t>Azulejos 15x15 - Tipo San Lorenzo</t>
  </si>
  <si>
    <t>Revestimiento cerámico esmaltado. Tipo San Lorenzo Bco 30 x 30</t>
  </si>
  <si>
    <t>Madera machimbrada de cedro 1/2"x4" (incluye listón de terminación L)</t>
  </si>
  <si>
    <t>Revestimiento de escalones en granito reconstituido, incluye Canto vivo pulido y doble ranurado antideslizante en borde libre</t>
  </si>
  <si>
    <t>Revestimiento de contrahuella en granito reconstituido.</t>
  </si>
  <si>
    <t>Revestimiento tipo Durlock, sobre perfil Omega</t>
  </si>
  <si>
    <t>Revestimiento Acústico en fibra de vidrio , sobre estructura metálica</t>
  </si>
  <si>
    <t xml:space="preserve">Revestimiento Acústico en tableros MDF 15mm espesor </t>
  </si>
  <si>
    <t>Perfil protección ángulo 3/4"x3/4"x1/8"</t>
  </si>
  <si>
    <t>Varilla guardacanto en revestimiento de PVC Tipo A-TRIM</t>
  </si>
  <si>
    <t>Varilla guardacanto en revestimiento de Aluminio Tipo A-TRIM</t>
  </si>
  <si>
    <t>Terminación Listón de cedro 1/2"x3"</t>
  </si>
  <si>
    <t>Mosaico Granitico 40x40 fondo gris</t>
  </si>
  <si>
    <t>Mosaico granitico 30x30 fondo gris</t>
  </si>
  <si>
    <t>Mosaico granitico 20x20/15x15 fondo gris</t>
  </si>
  <si>
    <t>Mosaico Granitico 40x40 fondo color</t>
  </si>
  <si>
    <t>Mosaico granitico 30x30 fondo color</t>
  </si>
  <si>
    <t>Mosaico granitico 20x20/15x15 fondo color</t>
  </si>
  <si>
    <t>Mosaico Granitico 40x40 fondo blanco</t>
  </si>
  <si>
    <t>Mosaico granitico 30x30 fondo blanco</t>
  </si>
  <si>
    <t>Mosaico granitico 20x20/15x15 fondo blanco</t>
  </si>
  <si>
    <t>Cerámico esmaltado" Alto transito" Dureza IV - incluye carpeta</t>
  </si>
  <si>
    <t>Goma ranurado esp: 3 mm</t>
  </si>
  <si>
    <t>Entablonado de madera dura - Viraro 1"</t>
  </si>
  <si>
    <t>Entablonado de Eucaliptus Rosado 3/4"</t>
  </si>
  <si>
    <t>Parquet Eucalipto secado en horno- esp: 14 mm</t>
  </si>
  <si>
    <t>Piso flotante</t>
  </si>
  <si>
    <t xml:space="preserve">Porcelanato pulido incluido carpeta </t>
  </si>
  <si>
    <t>Pulido de piso granítico ( a piedra fina y lustrado a plomo)</t>
  </si>
  <si>
    <t>Pulido de piso de madera y encerado</t>
  </si>
  <si>
    <t>Pulido de mosaico granitico (a p/fina)</t>
  </si>
  <si>
    <t>Mosaico de vereda 20x20cm</t>
  </si>
  <si>
    <t>Baldosas graníticas para exterior 40x40cm</t>
  </si>
  <si>
    <t>Piso deportivo completo s/especificaciones</t>
  </si>
  <si>
    <t>Piso cemento color c/endurecedor no metalico (2 Kg/m2), incluye contrapiso de H° Aº elaborado (H-21) con aditivo Sikafloor 3 Quartz Top y fibras de polipropileno -espesor minimo 10 cm (Carpeta alisada a llana mecanica, las juntas se tomaran con Siflaex 1 A Plus, terminado con un sellador de base acuosa y encerada). Previa colocación inferior de un film de polietileno de 200 micrones.</t>
  </si>
  <si>
    <t>Bloques articulados tipo "Blokret/Cespekret" o similar</t>
  </si>
  <si>
    <t>Lajas cemento comprimido 40x40cm</t>
  </si>
  <si>
    <t>Ladrillo común plano</t>
  </si>
  <si>
    <t>Cemento alisado/rodillado (llaneado o rodillado mecanicamente)</t>
  </si>
  <si>
    <t>Pavimento intertrabado de adoquines de hormigón</t>
  </si>
  <si>
    <t>Baldosas canto rodado lavado</t>
  </si>
  <si>
    <t>Cordon H° Aº 7x15</t>
  </si>
  <si>
    <t>Umbrales y solias granito natural</t>
  </si>
  <si>
    <t>Umbrales y solias granito reconstituido</t>
  </si>
  <si>
    <t xml:space="preserve">Alfeizar de cemento alisado </t>
  </si>
  <si>
    <t xml:space="preserve">Alfeizar de Hº Aº </t>
  </si>
  <si>
    <t>Zócalo granítico fondo gris</t>
  </si>
  <si>
    <t>Zócalo granítico fondo color</t>
  </si>
  <si>
    <t>Zócalo granítico fondo blanco</t>
  </si>
  <si>
    <t>Zocalo de cedro 3" x 3/4"</t>
  </si>
  <si>
    <t>Zocalo acero inoxidable</t>
  </si>
  <si>
    <t>Zócalo cerámico esmaltado</t>
  </si>
  <si>
    <t>Zócalo porcelanato</t>
  </si>
  <si>
    <t>Zócalo Cemento Alisado h:0,15m</t>
  </si>
  <si>
    <t xml:space="preserve">Mesada de granito natural  </t>
  </si>
  <si>
    <t>Mesada de granito natural sobre estructura de Acero inoxidable</t>
  </si>
  <si>
    <t>Zocalo de granito natural sobre mesada. H: 7 cm</t>
  </si>
  <si>
    <t>Frentin de granito natural bajo mesada. H: 12,5 cm</t>
  </si>
  <si>
    <t>Separador de mingitorio granito natural 2 cm pulido ambas caras</t>
  </si>
  <si>
    <t>Revestimiento de escalones en Granito Natural</t>
  </si>
  <si>
    <t>Revestimiento de contrahuella en Granito Natural</t>
  </si>
  <si>
    <t>Revestimiento de zocalo en escalera rampante en granito natural</t>
  </si>
  <si>
    <t>Chapa aluminizada Cincalum Nº 25 sobre estruct. de madera vista completa</t>
  </si>
  <si>
    <t>Chapa aluminizada Cincalum Nº 25 sobre estruct. de madera s/cepillar</t>
  </si>
  <si>
    <t>Chapa aluminizada Cincalum Nº 25 s/estruct.metálica Perfil C 100x45x13x2 mm (luces hasta 4 m), lana de vidrio con foil de aluminio</t>
  </si>
  <si>
    <t>Chapa aluminizada Cincalum Nº 25 s/estruct.metálica Perfil C 160x60x20x2 mm (luces hasta 6,20 m), lana de vidrio con foil de aluminio</t>
  </si>
  <si>
    <t>Chapa Autoportante Trapezoidal de H°G° - no incluye estructura de apoyo -</t>
  </si>
  <si>
    <t>Teja francesa esmaltada s/estructura de madera vista completa</t>
  </si>
  <si>
    <t>Teja francesa esmaltada s/ Estruct. de madera sin cepillar completa</t>
  </si>
  <si>
    <t>Teja colonial sobre estructura de madera vista completa</t>
  </si>
  <si>
    <t>Teja colonial sobre estructura de madera sin cepillar completa</t>
  </si>
  <si>
    <t>Cumbrera teja</t>
  </si>
  <si>
    <t>Rep. de cubierta (reemplazo solo de chapa  aluminizada nº 25)</t>
  </si>
  <si>
    <t>Rep. de cubierta (reemplazo de chapas de aluminizadas nº 25 y clavaderas)</t>
  </si>
  <si>
    <t>Rep. de cubierta (reemplazo de chapas aluminizadas nº 25, clavaderas y aislación termica e hidrofuga)</t>
  </si>
  <si>
    <t>Rep. de cubierta (reemplazo de tejas francesas y clavaderas)</t>
  </si>
  <si>
    <t>Rep. de cubierta (reemplazo de tejas francesas, clavaderas y aislacion termica e hidrofuga)</t>
  </si>
  <si>
    <t>Rep. de cubierta (reemplazo de tejas coloniales, clavaderas y aislacion termica e hidrofuga)</t>
  </si>
  <si>
    <t xml:space="preserve">Cubierta de parabolico completo según plano  - Chapa aluminizada Cincalum N° 25- s/ estructura Metálica "Perfil C 120x50x18x2,0mm con presilla de rigidización da ala cada 1,00 m" y aislación termica "Membrana TBA 10 mm " ISOLANT " Doble aluminizada" (Para Luces con apoyo de correas hasta 5,00 m). Maxima separación entre correas 1,00 m.Verific. S/Calculo (Incluye vigas reticuladas y tensores). </t>
  </si>
  <si>
    <t>Sistema PG400, Chapa Galvanizada espesor 0,7mm. Termopanel bajo chapa inyectado en poliuretano de 50mm de espesor, 38kg/m3densidad</t>
  </si>
  <si>
    <t>Aislación sobre entablonado b/teja TBA 5 mm (incluye listones de fijación)</t>
  </si>
  <si>
    <t>Aislación sobre entablonado con ruberoide (incluye listones de fijación)</t>
  </si>
  <si>
    <t>Aislación de cubierta de losa bajo contrapiso - barrera de vapor de emulsión asfáltica y planchas de poliestireno expandido de alta densidad - 50mm esp. -</t>
  </si>
  <si>
    <t xml:space="preserve">Membrana asfáltica 4 mm con foil de aluminio pegada en toda la sup (se considera una mano de imprimación)  </t>
  </si>
  <si>
    <t>Membrana geotextil transitable pegada en toda la superficie (se considera una mano de imprimación)</t>
  </si>
  <si>
    <t>Techado impermeable multicapa tipo Rubber Fields (no transitable)</t>
  </si>
  <si>
    <t>Techado acrílico (Se considera 2 manos de imprimación con asfalto líquido y 3 manos de impermeabilizante plástico con fibras, caucho y filtro UV)</t>
  </si>
  <si>
    <t>Membrana flotante 4 mm (folil de aluminio). Se considera una mano de imprimación</t>
  </si>
  <si>
    <t>Canaleta estándar H°G° Nº 25 (desarrollo 0,33 m)</t>
  </si>
  <si>
    <t>Canaleta tipo cenefa Hº Gº Nº 25 (desarrollo 0,50m)</t>
  </si>
  <si>
    <t>Canaleta embutida H°G° Nº 25 (desarrollo 0,50 m)</t>
  </si>
  <si>
    <t>Caballete Cumbrera Hº Gº Nº 25 (desarrollo 0,40 m)</t>
  </si>
  <si>
    <t>Babeta de dilatación Hº Gº chapa Nº 25 (desarrollo 0,16)</t>
  </si>
  <si>
    <t>Chapa Claraboya 7 pies</t>
  </si>
  <si>
    <t>Claraboya p/losa 1m x 1m con vidrio armado y malla de seguridad</t>
  </si>
  <si>
    <t>Limatesa chapa Hº Gº  Nº 25 (desarrollo 0,50 m)</t>
  </si>
  <si>
    <t>Limahoya chapa  Hº Gº  Nº 25 (desarrollo 0,50 m)</t>
  </si>
  <si>
    <t>Cupertina chapa HºGº Nº 25 (desarrollo 0,75)</t>
  </si>
  <si>
    <t>Canaletin lateral para teja Hº Gº N° 25</t>
  </si>
  <si>
    <t xml:space="preserve">Capitel con moldura, para desague exterior. Chapa Hº Gº </t>
  </si>
  <si>
    <t>Extractor de aire eolico -  Ø caño 4"- Renov/Aire 795 m3/h</t>
  </si>
  <si>
    <t>Extractor de aire eolico - Ø caño 8"- Renov/Aire 1999 m3/h</t>
  </si>
  <si>
    <t>Extractor de aire eolico - Ø caño 16"- Renov/Aire 5026 m3/h</t>
  </si>
  <si>
    <t>Extractor de aire eolico - Ø caño 24"- Renov/Aire 8620 m3/h</t>
  </si>
  <si>
    <t xml:space="preserve">Yeso aplicado bajo losa </t>
  </si>
  <si>
    <t>A la cal aplicado bajo Losa</t>
  </si>
  <si>
    <t>Yeso suspendido</t>
  </si>
  <si>
    <t>A la cal suspendido</t>
  </si>
  <si>
    <t>Madera machimbrada</t>
  </si>
  <si>
    <t xml:space="preserve">Placas desmontables aislantes sobre estructura de perfiles galvanizados </t>
  </si>
  <si>
    <t>Tipo Durlock con placa de roca de yeso junta tomada</t>
  </si>
  <si>
    <t xml:space="preserve">Tipo Durlock con placa de roca de yeso resistente a la humedad </t>
  </si>
  <si>
    <t>Tipo Durlok desmont. placa texturada 606x606</t>
  </si>
  <si>
    <t>Vainilla de aluminio tipo Phonex c/aislación de lana de vidrio. 38 mm</t>
  </si>
  <si>
    <t>Vainilla de PVC 20 cm</t>
  </si>
  <si>
    <t>M.D.F (12mm espesor) sobre estrctura de madera</t>
  </si>
  <si>
    <t>Reja de hierro red-cuad 1/2" c/12 cm- planchuela de 11/4"x 3/16"</t>
  </si>
  <si>
    <t>Protector c/malla A° G° electrosoldada "Q 216" y marco de perfiles L, T y planchuela</t>
  </si>
  <si>
    <t>Protector c/malla de metal desplegado industrial y marco de perfiles L, T y planchuela</t>
  </si>
  <si>
    <t>Porton de 2 Hoja con metal desplegado industrial (Estructura perfil L 2" x1/4" y T 2"x1/4")</t>
  </si>
  <si>
    <t>Porton de 2 Hoja con paños ciegos de chapa Nº 18 - Marco perfil L 2x1/4" - Bastidor de hoja caño estructural 50x50 mm</t>
  </si>
  <si>
    <t>Tipo PH Puerta ciega.</t>
  </si>
  <si>
    <t>Tipo PH puerta c/visor</t>
  </si>
  <si>
    <t xml:space="preserve">Tipo PH puerta con visor y paño fijo </t>
  </si>
  <si>
    <t>Tipo PH puerta c/ vidrio repartido</t>
  </si>
  <si>
    <t>Tipo VH 2 hojas de abrir o corredizas</t>
  </si>
  <si>
    <t>Tipo VH 2 hojas de abrir/corredizas y paño fijo</t>
  </si>
  <si>
    <t>Tipo VH banderola a simplón</t>
  </si>
  <si>
    <t>Tipo VH banderola con brazo de empuje</t>
  </si>
  <si>
    <t>Tipo VH paños fijos</t>
  </si>
  <si>
    <t>Tipo VHº 2 hojas de abrir</t>
  </si>
  <si>
    <t xml:space="preserve">Tipo VHº 2 hojas de abrir y paño fijo </t>
  </si>
  <si>
    <t>Tipo VHº 2 hojas abrir con vidrio repartido</t>
  </si>
  <si>
    <t>Tipo VHº banderola a simplón</t>
  </si>
  <si>
    <t>Tipo VHº banderola con brazo de empuje</t>
  </si>
  <si>
    <t>Tipo VHº paños fijos</t>
  </si>
  <si>
    <t>Tipo PA puerta ciega</t>
  </si>
  <si>
    <t>Tipo PA puerta c/visor</t>
  </si>
  <si>
    <t xml:space="preserve">Tipo PA puerta ciega con paño fijo  </t>
  </si>
  <si>
    <t>Tipo PA puerta c/vidrio repartido</t>
  </si>
  <si>
    <t>Tipo VA 2 hojas de abrir/corredizas</t>
  </si>
  <si>
    <t>Tipo VA 2 hojas de abrir/corredizas y paño fijo</t>
  </si>
  <si>
    <t xml:space="preserve">Tipo VA 2 hojas de abrir/corredizas y vidrio repartido </t>
  </si>
  <si>
    <t>Tipo VA banderola a simplón</t>
  </si>
  <si>
    <t>Tipo VA banderola con brazo de empuje</t>
  </si>
  <si>
    <t>Tipo VA paños fijos</t>
  </si>
  <si>
    <t>Tipo PP puerta ciega</t>
  </si>
  <si>
    <t>Tipo PP puerta c/visor</t>
  </si>
  <si>
    <t xml:space="preserve">Tipo PP puerta ciega con paño fijo  </t>
  </si>
  <si>
    <t>Tipo VP 2 hojas de abrir/corredizas</t>
  </si>
  <si>
    <t>Tipo VP 2 hojas de abrir/corredizas y paño fijo</t>
  </si>
  <si>
    <t>Tipo VP banderola con brazo de empuje</t>
  </si>
  <si>
    <t>Tipo VP paños fijos</t>
  </si>
  <si>
    <t>Tipo PM puerta placa ciega</t>
  </si>
  <si>
    <t xml:space="preserve">Tipo PM puerta placa c/visor </t>
  </si>
  <si>
    <t>Tipo PM puerta placa con visor y paño fijo</t>
  </si>
  <si>
    <t>Tipo PM puerta c/vidrio repartido</t>
  </si>
  <si>
    <t>Tipo PB puerta sanitarios - madera machimbrada</t>
  </si>
  <si>
    <t xml:space="preserve">Tipo VM 2 hojas de abrir /corredizas </t>
  </si>
  <si>
    <t xml:space="preserve">Tipo VM 2 hojas de abrir/corredizas paño fijo </t>
  </si>
  <si>
    <t xml:space="preserve">Tipo VM 2 hojas de abrir/corredizas y vidrio repartido </t>
  </si>
  <si>
    <t>Tipo VM banderola a simplon</t>
  </si>
  <si>
    <t>Tipo VM banderola con brazo de empuje</t>
  </si>
  <si>
    <t>Tipo VM paños fijos</t>
  </si>
  <si>
    <t>Tipo PC puerta placa ciega</t>
  </si>
  <si>
    <t>Tipo PC puerta placa c/visor</t>
  </si>
  <si>
    <t xml:space="preserve">Tipo PC puerta placa con visor y paño fijo </t>
  </si>
  <si>
    <t>Tipo PC puerta ciega corrediza (embutir)</t>
  </si>
  <si>
    <t xml:space="preserve">Tipo VC 2 hojas de abrir/corredizas </t>
  </si>
  <si>
    <t xml:space="preserve">Tipo VC 2 hojas de abrir/corredizas y paño fijo </t>
  </si>
  <si>
    <t xml:space="preserve">Tipo VC 2 hojas de abrir/corredizas y vidrio repartido </t>
  </si>
  <si>
    <t>Tipo VC banderola a simplon</t>
  </si>
  <si>
    <t>Tipo VC banderola con brazo de empuje</t>
  </si>
  <si>
    <t>Tipo VC paños fijos</t>
  </si>
  <si>
    <t xml:space="preserve">Tipo PC puerta placa c/visor y paño fijo </t>
  </si>
  <si>
    <t>Sistema de cerradura antipánico p/hoja simple</t>
  </si>
  <si>
    <t>Sistema de cerradura antipánico p/hoja doble</t>
  </si>
  <si>
    <t>Cerradura c/indicador libre- ocupado (reposición)</t>
  </si>
  <si>
    <t>Perchero de madera de cedro 1"x 1,20 m cep. Y barnizado c/ 6 perchas dobles Bce Platil</t>
  </si>
  <si>
    <t xml:space="preserve">Pizarron 1,22 x 2,75 m </t>
  </si>
  <si>
    <t>Guardasilla de madera semi dura H:10 cmx 3/4"</t>
  </si>
  <si>
    <t>Frente de placard enchapado en pino (incluye estantes y cajoneras)</t>
  </si>
  <si>
    <t>Frente de placard enchapado en cedro (incluye estantes y cajoneras)</t>
  </si>
  <si>
    <t xml:space="preserve">Frente bajo mesada con estantes y puertas en aglomerado enchapado en melamina. </t>
  </si>
  <si>
    <t>Alacena con estantes y puertas en aglomerado enchapado en melamina</t>
  </si>
  <si>
    <t xml:space="preserve">Frente bajo mesada/ventana: puertas ciegas y estantes de aglomerado enchapados en cedro </t>
  </si>
  <si>
    <t>Alacena con estantes y puertas en aglomerado enchapado en cedro</t>
  </si>
  <si>
    <t>Estantes de aglomerado enchapado en melamina, montados sobre ménsulas ml/estante de 0,40</t>
  </si>
  <si>
    <t>Tabla de madera dura esp. 2" (incluye barniz)</t>
  </si>
  <si>
    <t>Medidor monofásico con pilar de mampostería reglamentario completo</t>
  </si>
  <si>
    <t>Medidor trifásico con pilar de mampostería reglamentario completo c/ seccionador bajo carga</t>
  </si>
  <si>
    <t>Tablero cisterna completo con automático de tanque</t>
  </si>
  <si>
    <t>Tablero de bomberos</t>
  </si>
  <si>
    <t>Tablero planta de tratamiento de efluentes cloacales</t>
  </si>
  <si>
    <t>Tablero pozo de bombeo cloacal</t>
  </si>
  <si>
    <t>Tablero bomba sumergible de pozo de explotación</t>
  </si>
  <si>
    <t>Tablero Metalico 10 Bocas P/embutir. IP 20</t>
  </si>
  <si>
    <t>Tablero Metalico 20 Bocas P/embutir. IP 20</t>
  </si>
  <si>
    <t>Tablero Metalico 40 Bocas P/embutir. IP 20</t>
  </si>
  <si>
    <t>Tablero Metalico 80 Bocas P/embutir. IP 20</t>
  </si>
  <si>
    <t>Tablero Metalico 10 Bocas Estanco. - IP 54</t>
  </si>
  <si>
    <t>Tablero Metalico 20 Bocas Estanco - IP 54</t>
  </si>
  <si>
    <t>Tablero Metalico 36 Bocas  estanco - IP 54</t>
  </si>
  <si>
    <t>Tablero Metalico 72 Bocas  estanco - IP 54</t>
  </si>
  <si>
    <t>Tablero Metalico 108 Bocas  estanco - IP 54</t>
  </si>
  <si>
    <t>Instrumentos de medición</t>
  </si>
  <si>
    <t>Interruptor a tecla 6A unipolar</t>
  </si>
  <si>
    <t>Int. Termomagnético 1X6/10/16A</t>
  </si>
  <si>
    <t>Int. Termomagnético 2X6A</t>
  </si>
  <si>
    <t>Int. Termomagnético 2X10/25 A</t>
  </si>
  <si>
    <t>Int. Termomagnético 2X32 A</t>
  </si>
  <si>
    <t>Int. Termomagnético 4X16/25A</t>
  </si>
  <si>
    <t xml:space="preserve">Int. Termomagnético 4X32/40 A </t>
  </si>
  <si>
    <t xml:space="preserve">Int. Termomagnético 4X63A </t>
  </si>
  <si>
    <t xml:space="preserve">Int. Termomagnético 4X80A </t>
  </si>
  <si>
    <t xml:space="preserve">Int. Termomagnético 4X100A </t>
  </si>
  <si>
    <t>Int. Termomagnético 4X160A NS 160 N</t>
  </si>
  <si>
    <t>Int. Termomagnético 4X200A NS 200 N c/ regule térmico</t>
  </si>
  <si>
    <t>Int. Termomagnético 4X250A NS 250 N c/ regule térmico</t>
  </si>
  <si>
    <t>Interruptor automático diferencial bipolar 2x25 A 30 mA</t>
  </si>
  <si>
    <t>Interruptor automático diferencial bipolar 2x40 A 30 mA</t>
  </si>
  <si>
    <t>Interruptor automático diferencial bipolar superinmunizado 2x25 A 30 mA</t>
  </si>
  <si>
    <t>Interruptor automático diferencial bipolar superinmunizado 2x40 A 30 mA</t>
  </si>
  <si>
    <t>Interruptor automático diferencial bipolar 2x32 A 300 mA</t>
  </si>
  <si>
    <t>Interruptor automático diferencial tetrapolar 4x25 A 30 mA</t>
  </si>
  <si>
    <t>Interruptor automático diferencial tetrapolar 4x40/63 A 30 mA</t>
  </si>
  <si>
    <t>Interruptor automático diferencial tetrapolar 4x16 A 300 mA</t>
  </si>
  <si>
    <t>Interruptor automático diferencial tetrapolar 4x25 A 300 mA</t>
  </si>
  <si>
    <t>Interruptor automático diferencial tetrapolar 4x40 A 300 mA</t>
  </si>
  <si>
    <t>Interruptor automático diferencial tetrapolar 4x63 A 300 mA</t>
  </si>
  <si>
    <t>Interruptor automático diferencial tetrapolar 4x80 A 300 mA</t>
  </si>
  <si>
    <t>Interruptor automático diferencial tetrapolar 4x100 A 300 mA</t>
  </si>
  <si>
    <t>Guardamotor hasta 15 A 3 polos</t>
  </si>
  <si>
    <t xml:space="preserve">Conductor envainado 2 x 0,5 mm2 con caño de PVC 3,2 Ø 40 mm </t>
  </si>
  <si>
    <t xml:space="preserve">Conductor envainado 2 x 4 mm2 con caño de PVC 3,2 Ø 40 mm </t>
  </si>
  <si>
    <t xml:space="preserve">Conductor subterraneo 2 x 2,5 mm2 con caño de PVC 3,2 Ø 40 mm </t>
  </si>
  <si>
    <t xml:space="preserve">Conductor subterraneo 2 x 6 mm2 con caño de PVC 3,2 Ø 40 mm </t>
  </si>
  <si>
    <t xml:space="preserve">Conductor subterraneo 3 x 2,5 mm2 con caño de PVC 3,2 Ø 40 mm </t>
  </si>
  <si>
    <t xml:space="preserve">Conductor subterraneo 3 x 4 mm2 con caño de PVC 3,2 Ø 40 mm </t>
  </si>
  <si>
    <t xml:space="preserve">Conductor subterraneo 3 x 25 + 1 x 16 mm2 con caño de PVC 3,2 Ø 40 mm </t>
  </si>
  <si>
    <t xml:space="preserve">Conductor subt. tetrafilar 3 x 35+1 x 16 mm2con caño de PVC 3,2 Ø 63 mm </t>
  </si>
  <si>
    <t xml:space="preserve">Conductor subt. tetrafilar 3 x 50+1 x 25 mm2con caño de PVC 3,2 Ø 63 mm </t>
  </si>
  <si>
    <t xml:space="preserve">Conductor subterraneo tetrafilar 4 x 2,5 mm2 con caño de PVC 3,2 Ø 40 mm </t>
  </si>
  <si>
    <t xml:space="preserve">Conductor subterraneo tetrafilar 4 x 4 mm2 con caño de PVC 3,2 Ø 40 mm </t>
  </si>
  <si>
    <t xml:space="preserve">Conductor subterraneo tetrafilar 4 x 6 mm2 con caño de PVC 3,2 Ø 40 mm </t>
  </si>
  <si>
    <t xml:space="preserve">Conductor subterraneo tetrafilar 4 x 10 mm2 con caño de PVC 3,2 Ø 63 mm </t>
  </si>
  <si>
    <t xml:space="preserve">Conductor subterraneo tetrafilar 4 x 16 mm2 con caño de PVC 3,2 Ø 63 mm </t>
  </si>
  <si>
    <t>Bocas - luminación nuevos a instalar (incluye línea de alimentación)</t>
  </si>
  <si>
    <t>Bocas - Tomas nuevos a instalar (incluye línea de alimentación)</t>
  </si>
  <si>
    <t>Bocas - Iluminación/Tomas a recablear</t>
  </si>
  <si>
    <t>Bocas - Tomas nuevos a instalar p/ servicio contra incendio</t>
  </si>
  <si>
    <t>Linea de alimentación de Fe - Conductor 2x2,5+PE</t>
  </si>
  <si>
    <t>Linea de alimentación de Fe - Conductor 2x4+PE</t>
  </si>
  <si>
    <t>Linea de alimentación de Fe - Conductor 2x6+PE</t>
  </si>
  <si>
    <t>Linea de alimentación de Fe - Conductor 3x25+1x16+PE</t>
  </si>
  <si>
    <t>Linea de alimentación de Fe - Conductor 4x4+PE</t>
  </si>
  <si>
    <t>Linea de alimentación de Fe - Conductor 4x6+PE</t>
  </si>
  <si>
    <t>Linea de alimentación de Fe - Conductor 4x10+PE</t>
  </si>
  <si>
    <t>Linea de alimentación de Fe - Conductor 4x16+PE</t>
  </si>
  <si>
    <t>Linea de alimentación de Fe - Conductor 4x25+PE</t>
  </si>
  <si>
    <t>Puesta a tierra completa</t>
  </si>
  <si>
    <t>Puesto de informática</t>
  </si>
  <si>
    <t>Rack 6 módulos con puerta de vidrio y cerradura</t>
  </si>
  <si>
    <t>Central telefónica 2 entradas 12 internos</t>
  </si>
  <si>
    <t>Teléfono terminal</t>
  </si>
  <si>
    <t>Parlante 4" con gabinete</t>
  </si>
  <si>
    <t>Boca para telefonía</t>
  </si>
  <si>
    <t>Portero eléctrico con un teléfono</t>
  </si>
  <si>
    <t>Equi. Fluoresc armado completo 1x36W c/louver p/ embutir.Tipo F1</t>
  </si>
  <si>
    <t>Equi. Fluoresc armado completo 2x36W c/louver p/ embutir. Tipo F2</t>
  </si>
  <si>
    <t>Equi. Fluoresc armado completo 3x36W c/louver p/ embutir. Tipo F3</t>
  </si>
  <si>
    <t>Equi. Fluoresc armado completo 1x36W c/louver de aplicar a cielorraso. Tipo F4</t>
  </si>
  <si>
    <t>Equi. Fluoresc armado completo 2x36W c/louver de aplicar en CR. Tipo F5</t>
  </si>
  <si>
    <t>Equipo fluorescente 3x36 W de aplicar a cielorraso Tipo F6</t>
  </si>
  <si>
    <t>Equi. Fluoresc armado completo 2x36W con louver y doble barral. Tipo F7</t>
  </si>
  <si>
    <t>Equi. Fluoresc armado completo 3x36W con louver y doble barral. Tipo F8</t>
  </si>
  <si>
    <t>Equi. Fluoresc armado completo 3x36W con louver de embutir parabolico p/ computación. Tipo F9</t>
  </si>
  <si>
    <t>Equi. Fluoresc armado completo 3x36W con louver para aplicar parabolico p/ computación Tipo F10</t>
  </si>
  <si>
    <t>Equi. Fluoresc armado completo 1x36W estanco IP65 Tipo E1</t>
  </si>
  <si>
    <t>Equi. Fluoresc armado completo 2x36W estanco IP65 Tipo E2</t>
  </si>
  <si>
    <t>Pantalla industrial c/ equipo y rejilla y lámpara MH 250 W Tipo I1</t>
  </si>
  <si>
    <t>Luminaria para embutir en cielorraso con vidrio templado resistente y serigrafiado. Lampara MH 150W. Tipo I2</t>
  </si>
  <si>
    <t>Artefacto para exterior con MHº 250W Tipo B</t>
  </si>
  <si>
    <t>Aplique tortuga ovalada 280 mm fundic. Al  1x13 W tipo O</t>
  </si>
  <si>
    <t>Aplique tortuga diam 300 mm fundic. Al  2x18 W tipo T</t>
  </si>
  <si>
    <t>Aplique haz sup. concentrado e inf. difuso, lámpara MH 150 W Tipo H</t>
  </si>
  <si>
    <t>Aplique Tubo Fluor. compacto de 1x11W C/instal. Tipo A1</t>
  </si>
  <si>
    <t>Aplique Tubo Fluor. compacto de 2x11W C/instal.Tipo A2</t>
  </si>
  <si>
    <t>Proyector P1 con equipo con lamp. 150W (Lumenac Max 1150 EL)</t>
  </si>
  <si>
    <t>Proyector P2 con equipo con lamp. 250W (Lumenac Max 2250 EL)</t>
  </si>
  <si>
    <t>Proyector P3 con equipo con lamp. 400W (Lumenac Max 2400 EL)</t>
  </si>
  <si>
    <t>Artefacto LED cuadrado 200x200mm 12W 800lm. Tipo L1</t>
  </si>
  <si>
    <t>Artefacto LED cuadrado 600x600mm 28W 2000lm. Tipo L2</t>
  </si>
  <si>
    <t>Artefacto LED rectangular 300x600mm 36W 3000lm. Tipo L3</t>
  </si>
  <si>
    <t>Artefacto LED cuadrado 600x600mm 56W 5000lm. Tipo L5</t>
  </si>
  <si>
    <t>Reflector LED 30W 250lm. Tipo R3</t>
  </si>
  <si>
    <t>Reflector LED 50W 450lm. Tipo R5</t>
  </si>
  <si>
    <t>Reflector LED 240W 20000lm. Tipo R20 (tipo alumbrado público)</t>
  </si>
  <si>
    <t>Ventilador de pared de tres palas diam. 0,45, motor reforzado c/ rejilla de protección</t>
  </si>
  <si>
    <t>Ventilador de pared de tres palas diam. 0,80, motor reforzado c/ rejilla de protección</t>
  </si>
  <si>
    <t>Campana de recreo 12 V Ø 0,15</t>
  </si>
  <si>
    <t>Timbre</t>
  </si>
  <si>
    <t>Porta cable tipo periscopio de chapa</t>
  </si>
  <si>
    <t>Luz de emergencia 20 W autonomia 5 hs</t>
  </si>
  <si>
    <t>Luz de emergencia 20 W autonomia 5 hs indicador de salida / salida emergencia</t>
  </si>
  <si>
    <t>Extractor de aire caudal 700m3/h, de pared. Tipo EC</t>
  </si>
  <si>
    <t>Extractor de aire caudal 1600m3/h tipo industrial 1/2 HP. Tipo ET</t>
  </si>
  <si>
    <t>Extractor de aire caudal 190m3/h, para baño. Tipo EB</t>
  </si>
  <si>
    <t>Artefacto lumínico acústico para baño discapacitados. Tipo LA</t>
  </si>
  <si>
    <t>Célula fotoeléctrica 10A. Tipo CE</t>
  </si>
  <si>
    <t>Heladera con Freezer - 347lts- tipo gafa o similar</t>
  </si>
  <si>
    <t>Heladera 470lts y Freezer 156 lts  en A°I° 2 puertas - tipo Ariston o similar</t>
  </si>
  <si>
    <t>Heladera - 402lts- tipo gafa o similar</t>
  </si>
  <si>
    <t>Freezer 202 lts - tipo gafa o similar</t>
  </si>
  <si>
    <t>Heladera A°I° 4 puertas</t>
  </si>
  <si>
    <t>Generador eléctrico a gas</t>
  </si>
  <si>
    <t>Colocación de artefactos</t>
  </si>
  <si>
    <t>Pozo absorbente 13 m3</t>
  </si>
  <si>
    <t>Extensión de red cloacal</t>
  </si>
  <si>
    <t>Cañería cloacal PVC 3,2 Ø 0,040</t>
  </si>
  <si>
    <t>Cañería cloacal PVC 3,2 Ø 0,050</t>
  </si>
  <si>
    <t>Cañería cloacal PVC 3,2 Ø 0,063</t>
  </si>
  <si>
    <t xml:space="preserve">Cañería cloacal PVC 3,2 Ø 0,110 </t>
  </si>
  <si>
    <t>Cañería cloacal PVC 3,2 Ø 0,160</t>
  </si>
  <si>
    <t>Piezas y accesorios PVC 3,2</t>
  </si>
  <si>
    <t>Cámara de inspección 0,60 x 0,60 doble cierre hermético</t>
  </si>
  <si>
    <t>Cámara de inspección 1,00 x 0,60 doble cierre hermético</t>
  </si>
  <si>
    <t>Cañería de evacuación con protección mecánica</t>
  </si>
  <si>
    <t>Interceptor de grasa</t>
  </si>
  <si>
    <t>Cámara séptica 5 m3</t>
  </si>
  <si>
    <t>Cámara séptica 10 m3</t>
  </si>
  <si>
    <t>Cámara séptica 25 m3</t>
  </si>
  <si>
    <t>Pozo de bombeo cloacal (incluye bomba sumergible cloacal 1,5hp)</t>
  </si>
  <si>
    <t>Centrifuga 15m3/h/12m</t>
  </si>
  <si>
    <t>Cañería cloacal PVC p/boca</t>
  </si>
  <si>
    <t>Extensión de red agua corriente</t>
  </si>
  <si>
    <t>Conducción agua fria y caliente, PPTF copolim. random (tipo III) y HºGº</t>
  </si>
  <si>
    <t>Colector tanque de reserva s/proyecto</t>
  </si>
  <si>
    <t xml:space="preserve">Boca agua fria o caliente, PPTF copolim. random (tipo III) </t>
  </si>
  <si>
    <t>Boca agua fria, PPTF copolim. random (tipo III) (Para Valvula Pressmatic FV 368)</t>
  </si>
  <si>
    <t>Inodoro corto con asiento y tapa- A1</t>
  </si>
  <si>
    <t>Inodoro c/ mochila, asiento y tapa - A2</t>
  </si>
  <si>
    <t>Bacha Aº Iº ø 30 cm, incluye sopapa y descarga cromada. A3</t>
  </si>
  <si>
    <t>Piletón Aº Iº  (0,65x0,80)</t>
  </si>
  <si>
    <t>Mingitorio oval - A4</t>
  </si>
  <si>
    <t>Bidet - A5</t>
  </si>
  <si>
    <t>Pileta de cocina Aº Iº doble bacha 59x34 - A6</t>
  </si>
  <si>
    <t>Pileta de cocina Aº Iº doble bacha profunda 78x37 - A7</t>
  </si>
  <si>
    <t>Pileton de cocina AºIº 100x50x50 - A8</t>
  </si>
  <si>
    <t>Inodoro con depósito para discapacitado, asiento y tapa- A9</t>
  </si>
  <si>
    <t>Lavatorio para discapacitado soporte fijo- A10</t>
  </si>
  <si>
    <t>Lavatorio para discapacitado soporte móvil- A10 "</t>
  </si>
  <si>
    <t>Silla rebatible (Ducha discapacitado) - A11</t>
  </si>
  <si>
    <t>Pileta de cocina Aº Iº bacha simple 52x32x14 - A12</t>
  </si>
  <si>
    <t>Barra de seguridad rebatible  80 cm -Ferrum VTEPA (inodoro para discapacitado) - A13</t>
  </si>
  <si>
    <t>Barra de seguridad rebatible  80 cm - con Portarrollo Ferrum VTEPA-B (inodoro para discapacitado) - A14</t>
  </si>
  <si>
    <t>Barra de seguridad fija 67 x 36,5 - Ferrum VTEP (inodoro para discapacitado) - A15</t>
  </si>
  <si>
    <t>Inodoro con deposito de embutir, asiento y tapa - A16</t>
  </si>
  <si>
    <t>Accesorios ceràmicos: jabonera, portarrollo, etc. - A17</t>
  </si>
  <si>
    <t>Lavatorio con columna - A18</t>
  </si>
  <si>
    <t>Inodoro Baby c/ mochila de colgar blanco, asiento y tapa - A19</t>
  </si>
  <si>
    <t>Inodoro Baby  - A20</t>
  </si>
  <si>
    <t>Receptaculo para ducha Acrilico 76 x 76 x 12 - Ferrum RA76-B - A21</t>
  </si>
  <si>
    <t>Bañera 1,70x0,70 - A22</t>
  </si>
  <si>
    <t>Fuente de beber  completa - Ferrum  (FVS) - A 23</t>
  </si>
  <si>
    <t>Espejo basculante inclinable 60 x 80 - (P/sanitario Discapacitado) - Ferrum VTEE1 - A 24</t>
  </si>
  <si>
    <t>Inodoro largo con asiento y tapa  - A25</t>
  </si>
  <si>
    <t>Grifería automática (Press-matic) lavatorio s/ mesada - Tipo FV 361 - G1</t>
  </si>
  <si>
    <t>Grifería automática (press-mátic) p/ mingitorio - Tipo FV 362 - G2</t>
  </si>
  <si>
    <t>Descarga a válvula p/ inodoro -Tipo FV 368 - G3</t>
  </si>
  <si>
    <t>Canilla de servicio 1/2" c/ gabinete de Aº Iº de embutir c/ cerradura - G4</t>
  </si>
  <si>
    <t>Canilla de servicio 3/4" c/ gabinete de Aº Iº de embutir c/ cerradura - G5</t>
  </si>
  <si>
    <t>Griferia lavatorio s/mesada ambas aguas - Tipo FV Allegro Art. 207/15 - G6</t>
  </si>
  <si>
    <t>Grifería p/ bidet ambas aguas - Tipo FV Allegro Art 295/15 - G7</t>
  </si>
  <si>
    <t>Grifería cocina pico movil ambas aguas s/ pared exterior - Tipo FV Allegro Art. 409/15 - G8</t>
  </si>
  <si>
    <t>Grifería pico movil ambas aguas s/ mesada p/cocina - Tipo FV Allegro Art. 416/15 - G9</t>
  </si>
  <si>
    <t>Grifería lavatorio discapacitado s/ mesada ambas aguas - Tipo Fv Vivace Art. 181/93 - G10</t>
  </si>
  <si>
    <t>Grifería ducha ambas aguas exterior c/ transferencia - Tipo FV Allegro Art. 103/15 - G11</t>
  </si>
  <si>
    <t>Grifería ducha discapacitado c/ barral - Tipo Fv Vivace Art. 310/93 - G12</t>
  </si>
  <si>
    <t>Grifería lavadero s/ pared ext. ambas aguas c/pico manguera - Tipo Fv Allegro Art. 401/15 - G13</t>
  </si>
  <si>
    <t>Grifería laboratorio s/ mesada ambas aguas - G14</t>
  </si>
  <si>
    <t>Grifería pico movil un agua sobre mesada - Tipo Fv Allegro Art. 425/15 - G15</t>
  </si>
  <si>
    <t>Descarga a válvula p/ inodoro - Antivandalica  -Tipo FV 368  con tecla antivand. Art. 0349CR- G 16</t>
  </si>
  <si>
    <t>Grifería automática (press-mátic) p/ mingitorio - Antivandalica - Tipo FV 0344 - G 17</t>
  </si>
  <si>
    <t>Grifería para bebedero - Tipo FV Art. 0245 - Modelo Venus - G18</t>
  </si>
  <si>
    <t>Grifería para inodoro discapacitado - Juego Bidesystem ambas aguas. - Tipo FV Art. 301 - G19</t>
  </si>
  <si>
    <t>Grifería exterior de pared, con duchador de mano - Tipo FV Allegro Art. 112/15 - G 20</t>
  </si>
  <si>
    <t>Canilla para lavatorio S/mesada un agua - pico levantado - Tipo FV Art. 221/15 - G 21</t>
  </si>
  <si>
    <t>Grifería ambas aguas s/ mesada p/cocina - Monocomando con pico extensible - Tipo FV Swing Plus - Art. 411-01/90 - G 22</t>
  </si>
  <si>
    <t>Deposito Mingitorio Acero Inoxidable - 8 lts</t>
  </si>
  <si>
    <t>Dep. inodoro a mochila de apoyar</t>
  </si>
  <si>
    <t>Deposito inodoro exterior a cadena F°F°</t>
  </si>
  <si>
    <t>Deposito inodoro embutir PVC</t>
  </si>
  <si>
    <t>Piletón tipo (1,00x0,60)</t>
  </si>
  <si>
    <t>Colector pluvial de Hº Aº con loseta s/ memoria</t>
  </si>
  <si>
    <t>Colector pluvial de Hº Aº con rejilla de malla electrogalvanizada 250-30-12 (ancho 21 cm)</t>
  </si>
  <si>
    <t>Conducto pluvial Ø 0,600 cemento comprimido</t>
  </si>
  <si>
    <t>Cañería vertical Fº Fº Ø0,100</t>
  </si>
  <si>
    <t>Curva Fº Fº Ø0,100</t>
  </si>
  <si>
    <t>Cañería vertical PVC  Ø0,100</t>
  </si>
  <si>
    <t>Curva PVC Ø0,100</t>
  </si>
  <si>
    <t>Cañería horizontal PVC Ø 0,160</t>
  </si>
  <si>
    <t>Cañería horizontal PVC Ø0,110</t>
  </si>
  <si>
    <t>BDA 0,40 x  0,40</t>
  </si>
  <si>
    <t>BDA 0,50 x  0,50</t>
  </si>
  <si>
    <t>Boca de registro Ø 1,00</t>
  </si>
  <si>
    <t>Boquilla Hº Gº Ø  0,100</t>
  </si>
  <si>
    <t>Embudos s/ losa Fº Fº Ø  0,110</t>
  </si>
  <si>
    <t>Embudos desague lateral de losa Ø  0,110 con rejilla 20 x 20</t>
  </si>
  <si>
    <t>Limpieza desagües pluviales</t>
  </si>
  <si>
    <t>Tanque de reserva tricapa 1100 lts.</t>
  </si>
  <si>
    <t>TR  Affinity Sin Base - Aº Iº 1000 lts - Medida:  97x141.- Cod. 2-10 - Peso 24 Kg - Esp. 0,5 mm</t>
  </si>
  <si>
    <t>TR  Affinity Sin Base - Aº Iº 2000 lts Medida:  122x187 - Cod. 2-20 - Peso 42 Kg - Esp. 0,7 mm</t>
  </si>
  <si>
    <t>TR  Affinity Sin Base - Aº Iº 3130 lts Medida:  142x198 - Cod. 2-30 - Peso 87 Kg - esp. 0,8 mm</t>
  </si>
  <si>
    <t>TR  Affinity Sin Base - Aº Iº 4000 lts Medida:  161x197 - Cod. 2-40 - Peso 105 Kg - esp. 0,8 mm</t>
  </si>
  <si>
    <t>TR  Affinity Aº Iº 3000 lts 122x180 horizontal con base</t>
  </si>
  <si>
    <t>TR  Affinity Aº Iº 6000 lts  160x300 horizontal con base</t>
  </si>
  <si>
    <t>Pozo semisurgente de explotación de agua (incluye bomba sumergible 7000 lts/h 1 HP)</t>
  </si>
  <si>
    <t>Planta depuradora de efluentes cloacales</t>
  </si>
  <si>
    <t>Cegado de pozo absorbente (no incluye losa)</t>
  </si>
  <si>
    <t>Cegado de pozo de extracción de agua</t>
  </si>
  <si>
    <t>Planta por Osmosis inversa</t>
  </si>
  <si>
    <t>Solicud de Servicio (Incluye rotura de vereda)</t>
  </si>
  <si>
    <t>C. epoxi Ø 0,013</t>
  </si>
  <si>
    <t>C. epoxi Ø 0,019</t>
  </si>
  <si>
    <t>C. epoxi Ø 0,025</t>
  </si>
  <si>
    <t>C. epoxi Ø 0,032</t>
  </si>
  <si>
    <t>C. epoxi Ø 0,038</t>
  </si>
  <si>
    <t>C. epoxi Ø 0,051</t>
  </si>
  <si>
    <t>C. epoxi Ø 0,063</t>
  </si>
  <si>
    <t>C. epoxi Ø 0,076</t>
  </si>
  <si>
    <t>C. epoxi Ø 0,101</t>
  </si>
  <si>
    <t>Ll de paso Ø 0,013</t>
  </si>
  <si>
    <t>Ll de paso Ø 0,019</t>
  </si>
  <si>
    <t>Ll de paso Ø 0,025</t>
  </si>
  <si>
    <t>Ll. esferica Ø 0,032</t>
  </si>
  <si>
    <t>Ll. esferica Ø 0,038</t>
  </si>
  <si>
    <t>Ll. esferica Ø 0,051</t>
  </si>
  <si>
    <t>Ll. esferica Ø 0,063</t>
  </si>
  <si>
    <t>Ll. esferica Ø 0,076</t>
  </si>
  <si>
    <t>Ll. esferica Ø 0,101</t>
  </si>
  <si>
    <t xml:space="preserve"> Piezas y accesorios epoxi</t>
  </si>
  <si>
    <t>C. PPTF Ø 0,013</t>
  </si>
  <si>
    <t>C. PPTF Ø 0,019</t>
  </si>
  <si>
    <t>C. PPTF Ø 0,025</t>
  </si>
  <si>
    <t>C. PPTF Ø 0,032</t>
  </si>
  <si>
    <t>C. PPTF Ø 0,038</t>
  </si>
  <si>
    <t>C. PPTF Ø 0,051</t>
  </si>
  <si>
    <t>C. PPTF Ø 0,063</t>
  </si>
  <si>
    <t>C. PPTF Ø 0,076</t>
  </si>
  <si>
    <t>C. PPTF Ø 0,101</t>
  </si>
  <si>
    <t>Ll de paso PPTF Ø 0,013</t>
  </si>
  <si>
    <t>Ll de paso PPTF Ø 0,019</t>
  </si>
  <si>
    <t>Ll de paso PPTF Ø 0,025</t>
  </si>
  <si>
    <t>Ll. esferica PPTF Ø 0,032</t>
  </si>
  <si>
    <t>Ll. esferica PPTF Ø 0,038</t>
  </si>
  <si>
    <t>Ll. esferica PPTF Ø 0,051</t>
  </si>
  <si>
    <t>Ll. esferica PPTF Ø 0,063</t>
  </si>
  <si>
    <t>Ll. esferica PPTF Ø 0,076</t>
  </si>
  <si>
    <t>Ll. esferica PPTF Ø 0,101</t>
  </si>
  <si>
    <t xml:space="preserve"> Piezas y accesorios PPTF</t>
  </si>
  <si>
    <t>Cañería epoxi por boca</t>
  </si>
  <si>
    <t>Cañería PPTF por boca</t>
  </si>
  <si>
    <t>GLP Tanque vertical; cap: 225 kg. (0,50 m3)</t>
  </si>
  <si>
    <t xml:space="preserve">GLP Tanque horiz.; cap:420 kg.(1,00 m3) ,incluye contrapiso de Hº Aº (4,60 x 3,20 x 0,12 m) y cerco perimetral h:2,00 mts( 4,20 x3,00 m ),con 2 puertas de acceso </t>
  </si>
  <si>
    <t>GLP Tanque horiz.; cap: 800 kg.(2,00 m3), incluye contrapiso de Hº Aº ( 5,20 x 3,80 x 0,12 m) y cerco perimetral h:2,00 mts( 4,60 x 3,25 m),con 2 puertas de acceso</t>
  </si>
  <si>
    <t>GLP Tanque horiz.; cap: 1734 kg.(4,00 m3), incluye contrapiso de Hº Aº (6,70 x 4,32 x 0,12 m) y cerco perimetral h:2,00 mts(4,80x3,54m),con 2 puertas de acceso</t>
  </si>
  <si>
    <t>Cuadro de regulación GLP con gabinete</t>
  </si>
  <si>
    <t>Calefactor tiro balanceado  tipo "CTZ" 2500 Kcal/h</t>
  </si>
  <si>
    <t>Calefactor tiro balanceado  tipo "CTZ" 4000 Kcal/h</t>
  </si>
  <si>
    <t>Calefactor tiro balanceado  tipo "CTZ" 6000 Kcal/h</t>
  </si>
  <si>
    <t>Calefactor tiro balanceado  tipo "CTZ" 9000 Kcal/h</t>
  </si>
  <si>
    <t>Protector metálico para calefactores</t>
  </si>
  <si>
    <t>Protector metalico  p/ hongo de ventilación</t>
  </si>
  <si>
    <t>Horno Pizzero 6 moldes A°I°</t>
  </si>
  <si>
    <t>Horno Pizzero 12 moldes A°I°</t>
  </si>
  <si>
    <t>Horno Pizzero 18 moldes A°I°</t>
  </si>
  <si>
    <t>Horno Pizzero 24 moldes A°I°</t>
  </si>
  <si>
    <t xml:space="preserve">Freidora 27 lts </t>
  </si>
  <si>
    <t xml:space="preserve">Cocina 4 hornallas y horno 10,000 kcal/h </t>
  </si>
  <si>
    <t>Anafe industrial p/ apoyar s/ piso 20000Kcal/h</t>
  </si>
  <si>
    <t>Hornallon de piso 60x60x43</t>
  </si>
  <si>
    <t>Anafe A°I° 4 hornallas (0,84 frente x 0,72 fondo)</t>
  </si>
  <si>
    <t>Anafe A°I° 6 hornallas (1,20 de frente)</t>
  </si>
  <si>
    <t>Anafe A°I° 8 hornallas (1,60 frente x 0,72 fondo)</t>
  </si>
  <si>
    <t xml:space="preserve">Termotanque 52 Lts alta recup. 800 Lts xH.- G.N. / G.E. </t>
  </si>
  <si>
    <t>Termotanque 300 lts.- GN / GE - Recupera 1800 Lts/H - 15 duchas simultaneas.</t>
  </si>
  <si>
    <t>Anafe  industrial 4 H c/ bifera desmont. 21,000 Kcal/h</t>
  </si>
  <si>
    <t>Calefon 20 Lts  22000 Kcal/h</t>
  </si>
  <si>
    <t xml:space="preserve">Mechero Bunsen </t>
  </si>
  <si>
    <t>Rejilla de ventilación 20x20</t>
  </si>
  <si>
    <t>Impulsión desde cisterna</t>
  </si>
  <si>
    <t>Calefactor Multiposición - 37500 KCAL GOODMAN GMP 150 USA. Medida: 62,3x99,1x71,2. Para 260 m2 aprox.</t>
  </si>
  <si>
    <t>Calefactor Multiposición - 31250  KCAL GOODMAN GMP 125 USA. Medida: 53,4x99,1x71,2. Para 220 m2 aprox</t>
  </si>
  <si>
    <t>Calefactor Multiposición - 25000 KCAL GOODMAN GMP 100 USA. Medida: 44,5x99,1x71,2. Para 170 m2 aprox</t>
  </si>
  <si>
    <t>Calefactor Multiposición - 18750 KCAL GOODMAN GMP 075 USA .Medid: 35,6x99,1x71,2. Para 130 m2 aprox</t>
  </si>
  <si>
    <t>Equipo de Aire Acondicionado Split tipo Inverter 2200 frig/h tipo LG Mega Inverter 09KC mod.US-W096W563</t>
  </si>
  <si>
    <t>Equipo de Aire Acondicionado Split tipo Inverter 4500 frig/h tipo LG Mega Inverter 018KC mod.US-W168CSG3</t>
  </si>
  <si>
    <t>Equipo de Aire Acondicionado Split tipo Inverter 5500 frig/h tipo LG Mega Inverter 22KC mod.US-W246CSG3</t>
  </si>
  <si>
    <t>Caldera individual para calef. C/ cuerpo CH Aº 15.000 Kcal/h - Bajo mesada tipo JIT - C-15</t>
  </si>
  <si>
    <t>Caldera individual para calef. C/ cuerpo CH Aº 30.000 Kcal/h - Bajo mesada tipo JIT - C-30</t>
  </si>
  <si>
    <t>Caldera individual para calef. C/ cuerpo CH Aº 40.000 Kcal/h - Bajo mesada tipo JIT - C-40</t>
  </si>
  <si>
    <t>Caldera individual para calef. C/ cuerpo CH Aº 50.000 Kcal/h - Bajo mesada tipo JIT - C-50</t>
  </si>
  <si>
    <t>Caldera individual para calef. C/ cuerpo Hº Fº 21.000 Kcal/h  - Bajo mesada Tipo JIT - F-21</t>
  </si>
  <si>
    <t>Caldera individual para calef. C/ cuerpo Hº Fº 31.000 Kcal/h  - Bajo mesada Tipo JIT - F-31</t>
  </si>
  <si>
    <t>Caldera individual para calef. C/ cuerpo Hº Fº 41.000 Kcal/h  - Bajo mesada Tipo JIT - F-41</t>
  </si>
  <si>
    <t>Caldera individual para calef. C/ cuerpo Hº Fº 51.000 Kcal/h  - Bajo mesada Tipo JIT - F-51</t>
  </si>
  <si>
    <t>Caldera individual para calef. C/ cuerpo Hº Fº 62.000 Kcal/h  - Bajo mesada Tipo JIT - F-62</t>
  </si>
  <si>
    <t>Caldera individual para calef. C/ cuerpo Hº Fº 72.000 Kcal/h  - Bajo mesada Tipo JIT - F-72</t>
  </si>
  <si>
    <t>Caldera individual para calef. C/ cuerpo Hº Fº 82.000 Kcal/h - Bajo mesada Tipo JIT - F-82</t>
  </si>
  <si>
    <t>Caldera individual para calef. C/ cuerpo Hº Fº 92.000 Kcal/h - Bajo mesada Tipo JIT - F-92</t>
  </si>
  <si>
    <t>Caldera individual para calef. C/ cuerpo Hº Fº 100.000 Kcal/h - Bajo mesada Tipo JIT - F-100</t>
  </si>
  <si>
    <t>TERMOSTATO DE AMBIENTE DIGITAL</t>
  </si>
  <si>
    <t>Caño PPTF ALU 1/2"</t>
  </si>
  <si>
    <t>Caño PPTF ALU 3/4"</t>
  </si>
  <si>
    <t>Caño PPTF ALU 1"</t>
  </si>
  <si>
    <t>Caño PPTF ALU 11/4"</t>
  </si>
  <si>
    <t>Caño PPTF ALU 11/2"</t>
  </si>
  <si>
    <t>Caño PPTF ALU 2"</t>
  </si>
  <si>
    <t>Caño HIDROFLEX radiante 18 x 2 x 120</t>
  </si>
  <si>
    <t>Caño HIDROFLEX radiante 18 x 2 x 200</t>
  </si>
  <si>
    <t>Caño HIDROFLEX radiante 18 x 2 x 240</t>
  </si>
  <si>
    <t>Caño HIDROFLEX radiante 18 x 2 x 400</t>
  </si>
  <si>
    <t xml:space="preserve">HIDROFLEX KIT COLECTOR CON TERMOMETRO 2 SALIDAS </t>
  </si>
  <si>
    <t xml:space="preserve">HIDROFLEX KIT COLECTOR CON TERMOMETRO 3 SALIDAS </t>
  </si>
  <si>
    <t xml:space="preserve">HIDROFLEX KIT COLECTOR CON TERMOMETRO 4 SALIDAS </t>
  </si>
  <si>
    <t xml:space="preserve">HIDROFLEX KIT COLECTOR CON TERMOMETRO 5 SALIDAS </t>
  </si>
  <si>
    <t xml:space="preserve">HIDROFLEX KIT COLECTOR CON TERMOMETRO 6 SALIDAS </t>
  </si>
  <si>
    <t>Materiales aislamiento y fijación de suelo radiante (poliestireno expandido 20 mm (20 Kg/m3) y malla cima 15x15 (4,2mm)</t>
  </si>
  <si>
    <t>Term. S/Suelo radiante - Mortero de asiento - Carpeta de concreto -50/60 mm - Mortero: 1:3:3 -Cemento-arena-canto rodado)</t>
  </si>
  <si>
    <t>Gabinete para calderas</t>
  </si>
  <si>
    <t>Piezas y accesorios</t>
  </si>
  <si>
    <t>ELEMENTO  RADIADOR 500/80 - 245 CALORIAS</t>
  </si>
  <si>
    <t>Elementos para armado y conexión de radiadores</t>
  </si>
  <si>
    <t>Sistema de acondicionamiento por bomba multisplit  - con motor inverter</t>
  </si>
  <si>
    <t>Sistema de calefacción por bomba tipo "VRV-Plus"</t>
  </si>
  <si>
    <t>Boca de incendio</t>
  </si>
  <si>
    <t>Boca de impulsión</t>
  </si>
  <si>
    <t>Balizado de sistema de bocas de impulsión</t>
  </si>
  <si>
    <t>Balizado sistema extintores</t>
  </si>
  <si>
    <t>Equipo de bombas Jockey según memoria</t>
  </si>
  <si>
    <t>Cañería red de incendio Hº Gº</t>
  </si>
  <si>
    <t>Extintor CO2 3,5 kg</t>
  </si>
  <si>
    <t>Extintor CO2 10 kg con carro y gabinete</t>
  </si>
  <si>
    <t>Extintor ABC 5 kg</t>
  </si>
  <si>
    <t>Extintor HCFC 5 kg</t>
  </si>
  <si>
    <t>Extintor clase K  2,5 Kgr.</t>
  </si>
  <si>
    <t>Extintor clase K  5 Kgr.</t>
  </si>
  <si>
    <t>Gabinete para matafuego de 3,5 a 5 Kg</t>
  </si>
  <si>
    <t>Central de control y alarma de incendio</t>
  </si>
  <si>
    <t>Detectores de humo y temperatura</t>
  </si>
  <si>
    <t>Detectores de gas (natural o licuado) y CO</t>
  </si>
  <si>
    <t>Sirena tipo "Notifier NS/BS"</t>
  </si>
  <si>
    <t>Pulsador tipo "Notifier AC"</t>
  </si>
  <si>
    <t>Central de Alarma 4 Zonas (Tipo X-28 "9004-MPX"), Panel de control Independiente con Teclado (PCS4-MPX), Llamador/Controlador Telefonico X-28 - Para Control Total Via telefonica - Modelo 2028-MPX, Detector de Corte de Linea Telefonica (DCL TEL-MPX),  Rece</t>
  </si>
  <si>
    <t>Sirena externa anti-desarme LQH</t>
  </si>
  <si>
    <t>Sirena interna S 22 M</t>
  </si>
  <si>
    <t>Sensor infrarrojo MD-70R</t>
  </si>
  <si>
    <t>Sensor micromagnético</t>
  </si>
  <si>
    <t>Pararrayo de 5 puntas tipo Franklin con descarga a tierra</t>
  </si>
  <si>
    <t>Cristal Laminado de seguridad 3+3 mm - incoloro</t>
  </si>
  <si>
    <t xml:space="preserve">Triples transparentes Float  4mm </t>
  </si>
  <si>
    <t>Espejos 6mm</t>
  </si>
  <si>
    <t xml:space="preserve">Vidrio Armado 6mm </t>
  </si>
  <si>
    <t>Policarbonato 4mm alveolar - Incoloro</t>
  </si>
  <si>
    <t>Policarbonato 6mm alveolar - Incoloro</t>
  </si>
  <si>
    <t>Policarbonato 8mm alveolar - Incoloro</t>
  </si>
  <si>
    <t>Policarbonato 10mm alveolar - Incoloro</t>
  </si>
  <si>
    <t>Muros Interiores con Latex</t>
  </si>
  <si>
    <t>Muros exteriores con Latex</t>
  </si>
  <si>
    <t>Cielorrasos con Latex</t>
  </si>
  <si>
    <t>Impregnante protector insecticida p/madera (ambas caras)</t>
  </si>
  <si>
    <t>Cielorrasos de madera con barniz ignifugo</t>
  </si>
  <si>
    <t>Carpintería de madera con barniz marino</t>
  </si>
  <si>
    <t>Carp. madera al esmalte sint. (se considera una mano de fondo, una de imprimación y tres de esmalte)</t>
  </si>
  <si>
    <t>Carpintería metálica con esmalte sintético y antióxido</t>
  </si>
  <si>
    <t xml:space="preserve">Pintura asfáltica impermeabilizante  </t>
  </si>
  <si>
    <t xml:space="preserve">Frisos al esmalte sint. en muros </t>
  </si>
  <si>
    <t>Pintura siliconada en lad. vistos</t>
  </si>
  <si>
    <t>Impermeabilización de Revestimiento tipo S.Iggam, con Siliston en base Solvente</t>
  </si>
  <si>
    <t xml:space="preserve">Pintura acrílica para pisos deportivos </t>
  </si>
  <si>
    <t xml:space="preserve">Pintura impermeable tipo fibrado </t>
  </si>
  <si>
    <t>Pintura cementicia friso exterior.</t>
  </si>
  <si>
    <t>Pintura anticondensante bajo chapa</t>
  </si>
  <si>
    <t>Pintura con barniz retardante e intumescente (carpinterías)</t>
  </si>
  <si>
    <t>Limpieza de muros a repintar (lijado y retiro de polvo)</t>
  </si>
  <si>
    <t>Limpieza de cielorrasos a repintar (lijado y retiro de polvo)</t>
  </si>
  <si>
    <t xml:space="preserve">Limpieza de superficies esmaltadas/barnizadas  </t>
  </si>
  <si>
    <t>Placa de inauguración</t>
  </si>
  <si>
    <t>Placa identificación local</t>
  </si>
  <si>
    <t>Placa identificación de establecimiento</t>
  </si>
  <si>
    <t>Totem</t>
  </si>
  <si>
    <t>Cerco olímpico h: 2,40 m</t>
  </si>
  <si>
    <t>Cerco Hº premold. H = 2,00 m  c/poste y placas</t>
  </si>
  <si>
    <t>Cerco Hº premold. H = 2,50 m  c/poste y placas</t>
  </si>
  <si>
    <t>Cerco Hº premold. H = 3,00 m  c/poste y placas</t>
  </si>
  <si>
    <t>Cerco s/ plano ( muro y metal desplegado) H: Total 2 m (incluye pintura)</t>
  </si>
  <si>
    <t>Mastil (plataforma,rampa y dos astas) s/plano</t>
  </si>
  <si>
    <t>Portabandera metalico y asta de madera dura</t>
  </si>
  <si>
    <t>Limpieza de obra</t>
  </si>
  <si>
    <t>Limpieza a presión (arenado)</t>
  </si>
  <si>
    <t>Limpieza a presión (hidrolavado)</t>
  </si>
  <si>
    <t>Baranda escalera Aº Iº (2 m de caño /ml )</t>
  </si>
  <si>
    <t>Campana (cocina 4 hornallas)</t>
  </si>
  <si>
    <t>Campana cocina industrial (1,20 m)</t>
  </si>
  <si>
    <t>Escalera marinera ancho 0,40 (hierro y planchuela-incluye antióxido y esmalte)</t>
  </si>
  <si>
    <t>Escalera estructura de perfiles doble T  y escalones de chapa ancho 1 m</t>
  </si>
  <si>
    <t>Nariz metálica alas iguales</t>
  </si>
  <si>
    <t>Baranda de protección con perfiles de hierro L-parantes c/1 m</t>
  </si>
  <si>
    <t>Baranda de protección en hierro redondo liso 12 mm c/12 cm y planchuela perforada 1 1/4"</t>
  </si>
  <si>
    <t>Pasamanos caño redondo 2" (incluye pintura)</t>
  </si>
  <si>
    <t>Pasamanos Aº Iº d: 50 mm</t>
  </si>
  <si>
    <t>Gárgola premoldeada 15x23x33</t>
  </si>
  <si>
    <t>Colocación carpinterías (traslados de carp.existentes)</t>
  </si>
  <si>
    <t>Columnas metálicas, aros de basquet y tableros</t>
  </si>
  <si>
    <t>Jacarandá (3 años de antigüedad y 2 m altura minímos)</t>
  </si>
  <si>
    <t>Fresno (3 años de antigüedad y 2 mts de altura mínimos)</t>
  </si>
  <si>
    <t>Césped tipo gramillón</t>
  </si>
  <si>
    <t>PLAN DE TRABAJOS ESTIMATIVO</t>
  </si>
  <si>
    <t>RUBROS</t>
  </si>
  <si>
    <t>MONTO</t>
  </si>
  <si>
    <t>incidencia</t>
  </si>
  <si>
    <t>PLAZO DE OBRA ( 12 meses )</t>
  </si>
  <si>
    <t>Nº</t>
  </si>
  <si>
    <t>DESIGNACIÓN</t>
  </si>
  <si>
    <t>MOVIMIENTO DE TIERRA</t>
  </si>
  <si>
    <t>PISOS Y ZOCALOS</t>
  </si>
  <si>
    <t>CARPINTERIAS</t>
  </si>
  <si>
    <t>INSTALACION ELECTRICA</t>
  </si>
  <si>
    <t>INSTALACION SANITARIA</t>
  </si>
  <si>
    <t>INSTALACION DE GAS</t>
  </si>
  <si>
    <t>PINTURA</t>
  </si>
  <si>
    <t>% de avance mensual previsto</t>
  </si>
  <si>
    <t>% de avance acumulado previsto</t>
  </si>
  <si>
    <t>Monto de Inversión Mensual Previsto</t>
  </si>
  <si>
    <t>Monto total de Inversión Mensual Previsto</t>
  </si>
  <si>
    <t>Monto de Inversión Acumulado Previsto</t>
  </si>
  <si>
    <t>TRABAJOS PREPARATORIOS</t>
  </si>
  <si>
    <t>ACONDICIONAMIENTO TERMICO</t>
  </si>
  <si>
    <t>Representación técnica</t>
  </si>
  <si>
    <t>Monto de la obra</t>
  </si>
  <si>
    <t>Honorarios</t>
  </si>
  <si>
    <t>parcial</t>
  </si>
  <si>
    <t>acumulado</t>
  </si>
  <si>
    <t>excedente</t>
  </si>
  <si>
    <t>U.A.</t>
  </si>
  <si>
    <t>Tipo VA hoja tipo guillotina</t>
  </si>
  <si>
    <t>Campana cocina Aº Iº - Hasta 1,50 m.</t>
  </si>
  <si>
    <t>Campana cocina Aº Iº - Hasta 2,00 m.</t>
  </si>
  <si>
    <t>Campana cocina Aº Iº - Hasta 3,00 m.</t>
  </si>
  <si>
    <t>Campana cocina Aº Iº - Hasta 4,00 m.</t>
  </si>
  <si>
    <t xml:space="preserve">    TOTAL</t>
  </si>
  <si>
    <t>Estantes de Acero inoxidable con estructura de tubo cuadrado 40x40x1,25mm y cuerpo de tubo sección circular 25x25x1,25mm</t>
  </si>
  <si>
    <t>Mueble de guardado de Acero inoxidable con estructura de tubo cuadrado 40x40x1,25mm y cuerpo de tubo sección circular 25x25x1,25mm</t>
  </si>
  <si>
    <t>Kit de emergencia para artefacto tipo panel LED (12 a 60W)</t>
  </si>
  <si>
    <t xml:space="preserve">Artefacto LED cuadrado superficial (300x300mm) 20W 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</si>
  <si>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</si>
  <si>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</si>
  <si>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</si>
  <si>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</si>
  <si>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</si>
  <si>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</si>
  <si>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</si>
  <si>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</si>
  <si>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</si>
  <si>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</si>
  <si>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52</t>
  </si>
  <si>
    <t>53</t>
  </si>
  <si>
    <t>54</t>
  </si>
  <si>
    <t>55</t>
  </si>
  <si>
    <t>Cocina industrial A°I° 4 hornallas, bifera y horno 31.500 kcal/h (0,82m de frente)</t>
  </si>
  <si>
    <t>Cocina industrial A°I° 6 hornallas, bifera y horno 39.500 kcal/h (1,12m de frente)</t>
  </si>
  <si>
    <t>Cocina industrial A°I° 8 hornallas, bifera y horno  (1,64m de frente)</t>
  </si>
  <si>
    <t>Calefacción por aire caliente a gas multiposición</t>
  </si>
  <si>
    <t>Acondicionamiento Frio - Calor por bomba split (motor inverter)</t>
  </si>
  <si>
    <t>Aire Acondicionado Bgh Piso Techo 15000f Frio/calor R410 5tn</t>
  </si>
  <si>
    <t>Equipo Bajo Perfil 3 TR - Inverter</t>
  </si>
  <si>
    <t>Equipo Bajo Perfil 6 TR - Inverter</t>
  </si>
  <si>
    <t>Equipo Bajo Perfil 7,5 TR - Inverter</t>
  </si>
  <si>
    <t>Equipo Bajo Perfil 10 TR - Inverter</t>
  </si>
  <si>
    <t>Desagüe de condensado</t>
  </si>
  <si>
    <t>Conducción de Aire ( incluye conductos, difusores y aislaciones)</t>
  </si>
  <si>
    <t>Conducción de aire  (incluye conductos, difusores y aislamiento)</t>
  </si>
  <si>
    <t>Anafe eléctrico A°I° 4 hornallas  tipo Energy o similar (60cmx60cmx12cm)  6kw/h</t>
  </si>
  <si>
    <t>Cocina industrial A°I° eléctrica MGA o similar trifásica 4 discos (75x75x86cm)</t>
  </si>
  <si>
    <t>Cocina industrial A°I° eléctrica MGA o similar trifásica 6 discos (110x75x86cm)</t>
  </si>
  <si>
    <t>Bomba Recirculadora de Agua Caliente Sanitaria tipo Rowa 7/1S</t>
  </si>
  <si>
    <t>Termotanque electrico 50lts. Tipo TTE1</t>
  </si>
  <si>
    <t>Termotanque por bomba de calor Tipo BGH Heat-Pump x 190lts - TipoTTE2</t>
  </si>
  <si>
    <t xml:space="preserve">Retiro de cañerias de instalaciones existentes </t>
  </si>
  <si>
    <t xml:space="preserve">Obrador </t>
  </si>
  <si>
    <t>Alquiler de andamios x 3 cuerpos (Flete incorporado)</t>
  </si>
  <si>
    <t>dia</t>
  </si>
  <si>
    <t>Sereno de obra</t>
  </si>
  <si>
    <t>mes</t>
  </si>
  <si>
    <t xml:space="preserve">Vigilancia de obra </t>
  </si>
  <si>
    <t>hr</t>
  </si>
  <si>
    <t>Equipo de Aire Acondicionado SPLIT CASSETTE de embutir frio-calor por bomba 6000 frigorias/hora</t>
  </si>
  <si>
    <t>Equipo de Aire Acondicionado SPLIT CASSETTE de embutir frio-calor por bomba 9000 frigorias/hora</t>
  </si>
  <si>
    <t>Equipo de Aire Acondicionado SPLIT CASSETTE de embutir frio-calor por bomba 12000 frigorias/hora</t>
  </si>
  <si>
    <t>COSTO</t>
  </si>
  <si>
    <t>NOTA : El precio final de aplicación incluye cargas sociales, cargas impositivas, gastos generales y beneficio.</t>
  </si>
  <si>
    <t>1300</t>
  </si>
  <si>
    <t>Tabla Honorarios CAPBA - OCTUBRE 2019</t>
  </si>
  <si>
    <t>SAN MIGUEL</t>
  </si>
  <si>
    <t>Tipo VH paño fijo y banderola con brazo de empuje</t>
  </si>
  <si>
    <t>Boca agua fria o caliente PPTF copolim, random (tipo III)</t>
  </si>
  <si>
    <t>Colector tanque de reserva, incluye dos valvulas</t>
  </si>
  <si>
    <t>E.E.S. Nº 3</t>
  </si>
  <si>
    <t>AMPLIACION - REFUNCIONALIZACION ETAPA 1</t>
  </si>
  <si>
    <t>Porton corredizo paños ciegos de chapa Nº 18 marco perfil L 2x1/4" -  Bastidor de hoja caño estructural 50x50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</si>
</sst>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.00_ ;_ &quot;$&quot;\ * \-#,##0.00_ ;_ &quot;$&quot;\ * &quot;-&quot;??_ ;_ @_ "/>
    <numFmt numFmtId="165" formatCode="0.000"/>
    <numFmt numFmtId="166" formatCode="[$$-2C0A]\ #,##0.00"/>
    <numFmt numFmtId="167" formatCode="0.0000"/>
    <numFmt numFmtId="168" formatCode="&quot;$&quot;\ #,##0.00;[Red]&quot;$&quot;\ #,##0.00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u/>
      <sz val="7.5"/>
      <color indexed="12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3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5" fillId="0" borderId="0" applyNumberFormat="0" applyFont="0" applyFill="0" applyBorder="0" applyAlignment="0" applyProtection="0"/>
    <xf numFmtId="0" fontId="22" fillId="0" borderId="0"/>
  </cellStyleXfs>
  <cellXfs count="626">
    <xf numFmtId="0" fontId="0" fillId="0" borderId="0" xfId="0"/>
    <xf numFmtId="0" fontId="6" fillId="0" borderId="13" xfId="0" applyFont="1" applyBorder="1" applyAlignment="1">
      <alignment horizontal="center" vertical="center" shrinkToFit="1"/>
    </xf>
    <xf numFmtId="2" fontId="6" fillId="0" borderId="13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shrinkToFit="1"/>
    </xf>
    <xf numFmtId="0" fontId="2" fillId="0" borderId="7" xfId="0" applyFont="1" applyBorder="1"/>
    <xf numFmtId="0" fontId="6" fillId="0" borderId="7" xfId="0" applyFont="1" applyBorder="1" applyAlignment="1">
      <alignment horizontal="center" vertical="center" shrinkToFit="1"/>
    </xf>
    <xf numFmtId="2" fontId="6" fillId="0" borderId="7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164" fontId="8" fillId="2" borderId="13" xfId="0" applyNumberFormat="1" applyFont="1" applyFill="1" applyBorder="1" applyAlignment="1">
      <alignment horizontal="left"/>
    </xf>
    <xf numFmtId="10" fontId="8" fillId="2" borderId="13" xfId="0" applyNumberFormat="1" applyFont="1" applyFill="1" applyBorder="1"/>
    <xf numFmtId="0" fontId="9" fillId="0" borderId="0" xfId="2" applyAlignment="1" applyProtection="1"/>
    <xf numFmtId="0" fontId="6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top" wrapText="1"/>
    </xf>
    <xf numFmtId="2" fontId="2" fillId="0" borderId="15" xfId="0" applyNumberFormat="1" applyFont="1" applyBorder="1" applyProtection="1">
      <protection locked="0"/>
    </xf>
    <xf numFmtId="164" fontId="2" fillId="0" borderId="15" xfId="0" applyNumberFormat="1" applyFont="1" applyBorder="1" applyAlignment="1">
      <alignment vertical="center"/>
    </xf>
    <xf numFmtId="164" fontId="2" fillId="3" borderId="15" xfId="0" applyNumberFormat="1" applyFont="1" applyFill="1" applyBorder="1" applyAlignment="1">
      <alignment horizontal="left"/>
    </xf>
    <xf numFmtId="0" fontId="2" fillId="0" borderId="15" xfId="0" applyFont="1" applyBorder="1"/>
    <xf numFmtId="10" fontId="2" fillId="0" borderId="15" xfId="0" applyNumberFormat="1" applyFont="1" applyBorder="1"/>
    <xf numFmtId="0" fontId="6" fillId="0" borderId="16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top" wrapText="1"/>
    </xf>
    <xf numFmtId="2" fontId="2" fillId="0" borderId="16" xfId="0" applyNumberFormat="1" applyFont="1" applyBorder="1" applyProtection="1">
      <protection locked="0"/>
    </xf>
    <xf numFmtId="164" fontId="2" fillId="0" borderId="16" xfId="0" applyNumberFormat="1" applyFont="1" applyBorder="1" applyAlignment="1">
      <alignment vertical="center"/>
    </xf>
    <xf numFmtId="164" fontId="2" fillId="3" borderId="16" xfId="0" applyNumberFormat="1" applyFont="1" applyFill="1" applyBorder="1" applyAlignment="1">
      <alignment horizontal="left"/>
    </xf>
    <xf numFmtId="0" fontId="2" fillId="0" borderId="16" xfId="0" applyFont="1" applyBorder="1"/>
    <xf numFmtId="10" fontId="2" fillId="0" borderId="16" xfId="0" applyNumberFormat="1" applyFont="1" applyBorder="1"/>
    <xf numFmtId="0" fontId="2" fillId="0" borderId="16" xfId="0" applyFont="1" applyBorder="1" applyAlignment="1">
      <alignment horizontal="left" vertical="top" wrapText="1"/>
    </xf>
    <xf numFmtId="164" fontId="2" fillId="0" borderId="16" xfId="0" applyNumberFormat="1" applyFont="1" applyBorder="1" applyAlignment="1">
      <alignment horizontal="left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/>
    </xf>
    <xf numFmtId="164" fontId="2" fillId="3" borderId="17" xfId="0" applyNumberFormat="1" applyFont="1" applyFill="1" applyBorder="1" applyAlignment="1">
      <alignment horizontal="left"/>
    </xf>
    <xf numFmtId="0" fontId="2" fillId="0" borderId="17" xfId="0" applyFont="1" applyBorder="1"/>
    <xf numFmtId="10" fontId="2" fillId="0" borderId="17" xfId="0" applyNumberFormat="1" applyFont="1" applyBorder="1"/>
    <xf numFmtId="0" fontId="6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center" vertical="top" wrapText="1"/>
    </xf>
    <xf numFmtId="2" fontId="2" fillId="0" borderId="18" xfId="0" applyNumberFormat="1" applyFont="1" applyBorder="1" applyProtection="1">
      <protection locked="0"/>
    </xf>
    <xf numFmtId="164" fontId="2" fillId="0" borderId="18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2" fillId="0" borderId="18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/>
    </xf>
    <xf numFmtId="164" fontId="2" fillId="3" borderId="18" xfId="0" applyNumberFormat="1" applyFont="1" applyFill="1" applyBorder="1" applyAlignment="1">
      <alignment horizontal="left"/>
    </xf>
    <xf numFmtId="0" fontId="2" fillId="0" borderId="18" xfId="0" applyFont="1" applyBorder="1"/>
    <xf numFmtId="10" fontId="2" fillId="0" borderId="18" xfId="0" applyNumberFormat="1" applyFont="1" applyBorder="1"/>
    <xf numFmtId="164" fontId="2" fillId="3" borderId="25" xfId="0" applyNumberFormat="1" applyFont="1" applyFill="1" applyBorder="1" applyAlignment="1">
      <alignment horizontal="left"/>
    </xf>
    <xf numFmtId="49" fontId="2" fillId="0" borderId="16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top" wrapText="1"/>
    </xf>
    <xf numFmtId="1" fontId="2" fillId="0" borderId="16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center" vertical="center" wrapText="1"/>
    </xf>
    <xf numFmtId="2" fontId="2" fillId="0" borderId="27" xfId="0" applyNumberFormat="1" applyFont="1" applyBorder="1" applyProtection="1">
      <protection locked="0"/>
    </xf>
    <xf numFmtId="164" fontId="2" fillId="0" borderId="0" xfId="0" applyNumberFormat="1" applyFont="1" applyAlignment="1">
      <alignment vertic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/>
    <xf numFmtId="0" fontId="10" fillId="0" borderId="18" xfId="0" applyFont="1" applyBorder="1" applyAlignment="1">
      <alignment horizontal="center" vertical="center" wrapText="1"/>
    </xf>
    <xf numFmtId="164" fontId="2" fillId="0" borderId="27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164" fontId="2" fillId="3" borderId="27" xfId="0" applyNumberFormat="1" applyFont="1" applyFill="1" applyBorder="1" applyAlignment="1">
      <alignment horizontal="left"/>
    </xf>
    <xf numFmtId="0" fontId="2" fillId="0" borderId="27" xfId="0" applyFont="1" applyBorder="1"/>
    <xf numFmtId="10" fontId="2" fillId="0" borderId="27" xfId="0" applyNumberFormat="1" applyFont="1" applyBorder="1"/>
    <xf numFmtId="0" fontId="2" fillId="0" borderId="27" xfId="0" applyFont="1" applyBorder="1" applyAlignment="1">
      <alignment horizontal="center" vertical="center"/>
    </xf>
    <xf numFmtId="0" fontId="6" fillId="0" borderId="27" xfId="0" applyFont="1" applyBorder="1"/>
    <xf numFmtId="2" fontId="2" fillId="0" borderId="0" xfId="0" applyNumberFormat="1" applyFont="1" applyProtection="1">
      <protection locked="0"/>
    </xf>
    <xf numFmtId="4" fontId="10" fillId="0" borderId="16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/>
    </xf>
    <xf numFmtId="49" fontId="2" fillId="0" borderId="15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left" vertical="top" wrapText="1"/>
    </xf>
    <xf numFmtId="0" fontId="6" fillId="0" borderId="16" xfId="0" quotePrefix="1" applyFont="1" applyBorder="1" applyAlignment="1">
      <alignment horizontal="left" vertical="top" wrapText="1"/>
    </xf>
    <xf numFmtId="0" fontId="6" fillId="0" borderId="18" xfId="0" applyFont="1" applyBorder="1"/>
    <xf numFmtId="0" fontId="6" fillId="0" borderId="26" xfId="0" applyFont="1" applyBorder="1" applyAlignment="1">
      <alignment horizontal="left" vertical="top" wrapText="1"/>
    </xf>
    <xf numFmtId="2" fontId="2" fillId="0" borderId="16" xfId="0" applyNumberFormat="1" applyFont="1" applyBorder="1"/>
    <xf numFmtId="0" fontId="6" fillId="0" borderId="16" xfId="0" applyFont="1" applyBorder="1" applyAlignment="1">
      <alignment horizontal="left" vertical="top" wrapText="1"/>
    </xf>
    <xf numFmtId="0" fontId="0" fillId="0" borderId="28" xfId="0" applyBorder="1"/>
    <xf numFmtId="4" fontId="2" fillId="0" borderId="16" xfId="0" applyNumberFormat="1" applyFont="1" applyBorder="1" applyAlignment="1">
      <alignment horizontal="left" vertical="top" wrapText="1"/>
    </xf>
    <xf numFmtId="164" fontId="11" fillId="3" borderId="16" xfId="0" applyNumberFormat="1" applyFont="1" applyFill="1" applyBorder="1" applyAlignment="1">
      <alignment horizontal="left"/>
    </xf>
    <xf numFmtId="0" fontId="2" fillId="0" borderId="16" xfId="0" quotePrefix="1" applyFont="1" applyBorder="1" applyAlignment="1">
      <alignment horizontal="center" vertical="center"/>
    </xf>
    <xf numFmtId="2" fontId="2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horizontal="center"/>
    </xf>
    <xf numFmtId="49" fontId="2" fillId="0" borderId="2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top" wrapText="1"/>
    </xf>
    <xf numFmtId="0" fontId="2" fillId="3" borderId="18" xfId="0" applyFont="1" applyFill="1" applyBorder="1" applyAlignment="1">
      <alignment horizontal="center" vertical="top" wrapText="1"/>
    </xf>
    <xf numFmtId="2" fontId="2" fillId="3" borderId="18" xfId="0" applyNumberFormat="1" applyFont="1" applyFill="1" applyBorder="1" applyProtection="1"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49" fontId="2" fillId="0" borderId="29" xfId="0" applyNumberFormat="1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1" fillId="0" borderId="26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8" fillId="0" borderId="15" xfId="0" applyFont="1" applyBorder="1" applyAlignment="1">
      <alignment horizontal="left" vertical="top"/>
    </xf>
    <xf numFmtId="164" fontId="8" fillId="0" borderId="15" xfId="0" applyNumberFormat="1" applyFont="1" applyBorder="1" applyAlignment="1">
      <alignment horizontal="left"/>
    </xf>
    <xf numFmtId="10" fontId="8" fillId="0" borderId="15" xfId="0" applyNumberFormat="1" applyFont="1" applyBorder="1"/>
    <xf numFmtId="49" fontId="8" fillId="0" borderId="16" xfId="0" applyNumberFormat="1" applyFont="1" applyBorder="1" applyAlignment="1">
      <alignment horizontal="center" vertical="top" wrapText="1"/>
    </xf>
    <xf numFmtId="164" fontId="2" fillId="0" borderId="16" xfId="0" applyNumberFormat="1" applyFont="1" applyBorder="1" applyAlignment="1">
      <alignment horizontal="left" vertical="top" wrapText="1"/>
    </xf>
    <xf numFmtId="0" fontId="2" fillId="0" borderId="0" xfId="0" applyFont="1"/>
    <xf numFmtId="2" fontId="2" fillId="0" borderId="16" xfId="0" applyNumberFormat="1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left" vertical="center" wrapText="1"/>
    </xf>
    <xf numFmtId="2" fontId="2" fillId="0" borderId="16" xfId="0" applyNumberFormat="1" applyFont="1" applyBorder="1" applyAlignment="1" applyProtection="1">
      <alignment vertical="center"/>
      <protection locked="0"/>
    </xf>
    <xf numFmtId="164" fontId="2" fillId="3" borderId="16" xfId="0" applyNumberFormat="1" applyFont="1" applyFill="1" applyBorder="1" applyAlignment="1">
      <alignment horizontal="left" vertical="center"/>
    </xf>
    <xf numFmtId="10" fontId="2" fillId="0" borderId="18" xfId="0" applyNumberFormat="1" applyFont="1" applyBorder="1" applyAlignment="1">
      <alignment vertical="center"/>
    </xf>
    <xf numFmtId="49" fontId="6" fillId="0" borderId="31" xfId="0" applyNumberFormat="1" applyFont="1" applyBorder="1" applyAlignment="1">
      <alignment horizontal="center" vertical="top" wrapText="1"/>
    </xf>
    <xf numFmtId="164" fontId="8" fillId="0" borderId="32" xfId="0" applyNumberFormat="1" applyFont="1" applyBorder="1" applyAlignment="1">
      <alignment horizontal="left"/>
    </xf>
    <xf numFmtId="10" fontId="8" fillId="0" borderId="25" xfId="0" applyNumberFormat="1" applyFont="1" applyBorder="1"/>
    <xf numFmtId="49" fontId="2" fillId="0" borderId="7" xfId="0" applyNumberFormat="1" applyFont="1" applyBorder="1" applyAlignment="1">
      <alignment horizontal="center" vertical="top"/>
    </xf>
    <xf numFmtId="49" fontId="6" fillId="0" borderId="29" xfId="0" applyNumberFormat="1" applyFont="1" applyBorder="1" applyAlignment="1">
      <alignment horizontal="center" vertical="top" wrapText="1"/>
    </xf>
    <xf numFmtId="164" fontId="8" fillId="0" borderId="33" xfId="0" applyNumberFormat="1" applyFont="1" applyBorder="1" applyAlignment="1">
      <alignment horizontal="left"/>
    </xf>
    <xf numFmtId="10" fontId="8" fillId="0" borderId="34" xfId="0" applyNumberFormat="1" applyFont="1" applyBorder="1"/>
    <xf numFmtId="2" fontId="2" fillId="0" borderId="18" xfId="0" applyNumberFormat="1" applyFont="1" applyBorder="1" applyAlignment="1">
      <alignment horizontal="left" vertical="center" wrapText="1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13" xfId="0" applyNumberFormat="1" applyFont="1" applyFill="1" applyBorder="1" applyAlignment="1" applyProtection="1">
      <alignment horizontal="left"/>
      <protection locked="0"/>
    </xf>
    <xf numFmtId="49" fontId="6" fillId="0" borderId="35" xfId="0" applyNumberFormat="1" applyFont="1" applyBorder="1" applyAlignment="1" applyProtection="1">
      <alignment horizontal="center" vertical="top" wrapText="1"/>
      <protection locked="0"/>
    </xf>
    <xf numFmtId="164" fontId="8" fillId="0" borderId="36" xfId="0" applyNumberFormat="1" applyFont="1" applyBorder="1" applyAlignment="1" applyProtection="1">
      <alignment horizontal="left"/>
      <protection locked="0"/>
    </xf>
    <xf numFmtId="10" fontId="8" fillId="0" borderId="37" xfId="0" applyNumberFormat="1" applyFont="1" applyBorder="1"/>
    <xf numFmtId="49" fontId="2" fillId="0" borderId="16" xfId="0" applyNumberFormat="1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164" fontId="2" fillId="0" borderId="16" xfId="0" applyNumberFormat="1" applyFont="1" applyBorder="1" applyAlignment="1" applyProtection="1">
      <alignment vertical="center"/>
      <protection locked="0"/>
    </xf>
    <xf numFmtId="164" fontId="2" fillId="3" borderId="16" xfId="0" applyNumberFormat="1" applyFont="1" applyFill="1" applyBorder="1" applyAlignment="1" applyProtection="1">
      <alignment horizontal="left"/>
      <protection locked="0"/>
    </xf>
    <xf numFmtId="10" fontId="2" fillId="0" borderId="18" xfId="0" applyNumberFormat="1" applyFont="1" applyBorder="1" applyProtection="1">
      <protection locked="0" hidden="1"/>
    </xf>
    <xf numFmtId="2" fontId="2" fillId="0" borderId="16" xfId="0" applyNumberFormat="1" applyFont="1" applyBorder="1" applyAlignment="1" applyProtection="1">
      <alignment horizontal="left" vertical="center" wrapText="1"/>
      <protection locked="0"/>
    </xf>
    <xf numFmtId="49" fontId="6" fillId="0" borderId="31" xfId="0" applyNumberFormat="1" applyFont="1" applyBorder="1" applyAlignment="1" applyProtection="1">
      <alignment horizontal="center" vertical="top" wrapText="1"/>
      <protection locked="0"/>
    </xf>
    <xf numFmtId="164" fontId="8" fillId="0" borderId="32" xfId="0" applyNumberFormat="1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5" xfId="0" quotePrefix="1" applyFont="1" applyBorder="1" applyAlignment="1">
      <alignment horizontal="center"/>
    </xf>
    <xf numFmtId="0" fontId="2" fillId="0" borderId="16" xfId="0" quotePrefix="1" applyFont="1" applyBorder="1" applyAlignment="1">
      <alignment horizontal="center"/>
    </xf>
    <xf numFmtId="0" fontId="10" fillId="0" borderId="16" xfId="0" applyFont="1" applyBorder="1" applyAlignment="1">
      <alignment horizontal="center" vertical="top" wrapText="1"/>
    </xf>
    <xf numFmtId="49" fontId="6" fillId="0" borderId="35" xfId="0" applyNumberFormat="1" applyFont="1" applyBorder="1" applyAlignment="1">
      <alignment horizontal="center" vertical="top" wrapText="1"/>
    </xf>
    <xf numFmtId="164" fontId="8" fillId="0" borderId="36" xfId="0" applyNumberFormat="1" applyFont="1" applyBorder="1" applyAlignment="1">
      <alignment horizontal="left"/>
    </xf>
    <xf numFmtId="0" fontId="2" fillId="0" borderId="38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center" vertical="top" wrapText="1"/>
    </xf>
    <xf numFmtId="0" fontId="0" fillId="0" borderId="16" xfId="0" quotePrefix="1" applyBorder="1" applyAlignment="1">
      <alignment horizontal="center"/>
    </xf>
    <xf numFmtId="0" fontId="10" fillId="0" borderId="27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164" fontId="6" fillId="2" borderId="13" xfId="0" applyNumberFormat="1" applyFont="1" applyFill="1" applyBorder="1"/>
    <xf numFmtId="49" fontId="6" fillId="2" borderId="1" xfId="3" applyNumberFormat="1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horizontal="center"/>
    </xf>
    <xf numFmtId="49" fontId="6" fillId="0" borderId="41" xfId="3" applyNumberFormat="1" applyFont="1" applyBorder="1" applyAlignment="1">
      <alignment horizontal="center" vertical="top" wrapText="1"/>
    </xf>
    <xf numFmtId="49" fontId="2" fillId="0" borderId="17" xfId="3" applyNumberFormat="1" applyBorder="1" applyAlignment="1">
      <alignment horizontal="center" vertical="top" wrapText="1"/>
    </xf>
    <xf numFmtId="164" fontId="2" fillId="0" borderId="44" xfId="3" applyNumberFormat="1" applyBorder="1" applyAlignment="1">
      <alignment vertical="center"/>
    </xf>
    <xf numFmtId="164" fontId="2" fillId="3" borderId="17" xfId="3" applyNumberFormat="1" applyFill="1" applyBorder="1" applyAlignment="1">
      <alignment horizontal="left"/>
    </xf>
    <xf numFmtId="10" fontId="2" fillId="0" borderId="42" xfId="3" applyNumberFormat="1" applyBorder="1"/>
    <xf numFmtId="49" fontId="6" fillId="0" borderId="45" xfId="3" applyNumberFormat="1" applyFont="1" applyBorder="1" applyAlignment="1">
      <alignment horizontal="center" vertical="top" wrapText="1"/>
    </xf>
    <xf numFmtId="49" fontId="2" fillId="0" borderId="46" xfId="3" applyNumberFormat="1" applyBorder="1" applyAlignment="1">
      <alignment horizontal="center" vertical="top" wrapText="1"/>
    </xf>
    <xf numFmtId="0" fontId="8" fillId="0" borderId="46" xfId="3" applyFont="1" applyBorder="1" applyAlignment="1">
      <alignment horizontal="left" vertical="top"/>
    </xf>
    <xf numFmtId="2" fontId="2" fillId="0" borderId="46" xfId="3" applyNumberFormat="1" applyBorder="1"/>
    <xf numFmtId="0" fontId="2" fillId="0" borderId="46" xfId="3" applyBorder="1" applyAlignment="1">
      <alignment horizontal="center"/>
    </xf>
    <xf numFmtId="164" fontId="2" fillId="0" borderId="46" xfId="3" applyNumberFormat="1" applyBorder="1" applyAlignment="1">
      <alignment vertical="center"/>
    </xf>
    <xf numFmtId="164" fontId="2" fillId="3" borderId="46" xfId="3" applyNumberFormat="1" applyFill="1" applyBorder="1" applyAlignment="1">
      <alignment horizontal="left"/>
    </xf>
    <xf numFmtId="10" fontId="2" fillId="0" borderId="46" xfId="3" applyNumberFormat="1" applyBorder="1"/>
    <xf numFmtId="49" fontId="2" fillId="0" borderId="0" xfId="0" applyNumberFormat="1" applyFont="1" applyAlignment="1">
      <alignment horizontal="center"/>
    </xf>
    <xf numFmtId="164" fontId="8" fillId="2" borderId="13" xfId="3" applyNumberFormat="1" applyFont="1" applyFill="1" applyBorder="1" applyAlignment="1">
      <alignment horizontal="left"/>
    </xf>
    <xf numFmtId="10" fontId="6" fillId="2" borderId="13" xfId="3" applyNumberFormat="1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/>
    </xf>
    <xf numFmtId="165" fontId="6" fillId="0" borderId="13" xfId="0" applyNumberFormat="1" applyFont="1" applyBorder="1" applyAlignment="1">
      <alignment horizontal="center" vertical="center" shrinkToFit="1"/>
    </xf>
    <xf numFmtId="165" fontId="6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left"/>
    </xf>
    <xf numFmtId="164" fontId="0" fillId="0" borderId="16" xfId="0" applyNumberFormat="1" applyBorder="1"/>
    <xf numFmtId="10" fontId="0" fillId="0" borderId="16" xfId="0" applyNumberFormat="1" applyBorder="1"/>
    <xf numFmtId="0" fontId="0" fillId="0" borderId="16" xfId="0" applyBorder="1" applyAlignment="1">
      <alignment horizontal="left"/>
    </xf>
    <xf numFmtId="49" fontId="2" fillId="0" borderId="39" xfId="0" applyNumberFormat="1" applyFont="1" applyBorder="1" applyAlignment="1">
      <alignment horizontal="center"/>
    </xf>
    <xf numFmtId="0" fontId="0" fillId="0" borderId="47" xfId="0" applyBorder="1" applyAlignment="1">
      <alignment horizontal="left"/>
    </xf>
    <xf numFmtId="0" fontId="9" fillId="0" borderId="0" xfId="2" applyAlignment="1" applyProtection="1">
      <alignment horizontal="left"/>
    </xf>
    <xf numFmtId="164" fontId="0" fillId="0" borderId="0" xfId="0" applyNumberFormat="1"/>
    <xf numFmtId="10" fontId="0" fillId="0" borderId="0" xfId="0" applyNumberFormat="1"/>
    <xf numFmtId="164" fontId="13" fillId="0" borderId="13" xfId="0" applyNumberFormat="1" applyFont="1" applyBorder="1"/>
    <xf numFmtId="10" fontId="13" fillId="0" borderId="13" xfId="0" applyNumberFormat="1" applyFont="1" applyBorder="1"/>
    <xf numFmtId="49" fontId="0" fillId="0" borderId="50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52" xfId="0" applyFont="1" applyBorder="1"/>
    <xf numFmtId="164" fontId="13" fillId="0" borderId="52" xfId="0" applyNumberFormat="1" applyFont="1" applyBorder="1"/>
    <xf numFmtId="10" fontId="13" fillId="0" borderId="37" xfId="0" applyNumberFormat="1" applyFont="1" applyBorder="1"/>
    <xf numFmtId="49" fontId="2" fillId="0" borderId="51" xfId="0" applyNumberFormat="1" applyFont="1" applyBorder="1" applyAlignment="1">
      <alignment horizontal="center"/>
    </xf>
    <xf numFmtId="164" fontId="13" fillId="0" borderId="51" xfId="0" applyNumberFormat="1" applyFont="1" applyBorder="1"/>
    <xf numFmtId="10" fontId="13" fillId="0" borderId="51" xfId="0" applyNumberFormat="1" applyFont="1" applyBorder="1"/>
    <xf numFmtId="0" fontId="14" fillId="0" borderId="15" xfId="0" applyFont="1" applyBorder="1" applyAlignment="1">
      <alignment horizontal="center" vertical="center"/>
    </xf>
    <xf numFmtId="2" fontId="6" fillId="0" borderId="54" xfId="0" applyNumberFormat="1" applyFont="1" applyBorder="1" applyProtection="1">
      <protection locked="0"/>
    </xf>
    <xf numFmtId="0" fontId="14" fillId="0" borderId="16" xfId="0" applyFont="1" applyBorder="1" applyAlignment="1">
      <alignment horizontal="center" vertical="center"/>
    </xf>
    <xf numFmtId="2" fontId="6" fillId="0" borderId="56" xfId="0" applyNumberFormat="1" applyFont="1" applyBorder="1" applyProtection="1">
      <protection locked="0"/>
    </xf>
    <xf numFmtId="0" fontId="14" fillId="0" borderId="46" xfId="0" applyFont="1" applyBorder="1" applyAlignment="1">
      <alignment horizontal="center" vertical="center"/>
    </xf>
    <xf numFmtId="164" fontId="8" fillId="2" borderId="13" xfId="1" applyNumberFormat="1" applyFont="1" applyFill="1" applyBorder="1" applyAlignment="1">
      <alignment horizontal="right" vertical="center"/>
    </xf>
    <xf numFmtId="2" fontId="2" fillId="0" borderId="0" xfId="0" applyNumberFormat="1" applyFont="1"/>
    <xf numFmtId="0" fontId="0" fillId="0" borderId="0" xfId="0" applyAlignment="1">
      <alignment horizontal="center"/>
    </xf>
    <xf numFmtId="0" fontId="16" fillId="0" borderId="0" xfId="4" applyFont="1"/>
    <xf numFmtId="10" fontId="16" fillId="0" borderId="0" xfId="4" applyNumberFormat="1" applyFont="1"/>
    <xf numFmtId="0" fontId="17" fillId="0" borderId="60" xfId="4" applyFont="1" applyBorder="1"/>
    <xf numFmtId="0" fontId="17" fillId="0" borderId="22" xfId="4" applyFont="1" applyBorder="1"/>
    <xf numFmtId="49" fontId="16" fillId="0" borderId="0" xfId="4" applyNumberFormat="1" applyFont="1"/>
    <xf numFmtId="0" fontId="17" fillId="0" borderId="0" xfId="4" applyFont="1"/>
    <xf numFmtId="166" fontId="18" fillId="0" borderId="0" xfId="4" applyNumberFormat="1" applyFont="1"/>
    <xf numFmtId="0" fontId="16" fillId="0" borderId="0" xfId="4" applyFont="1" applyAlignment="1">
      <alignment horizontal="center"/>
    </xf>
    <xf numFmtId="166" fontId="16" fillId="0" borderId="0" xfId="4" applyNumberFormat="1" applyFont="1"/>
    <xf numFmtId="0" fontId="17" fillId="0" borderId="9" xfId="4" applyFont="1" applyBorder="1" applyAlignment="1">
      <alignment horizontal="center" vertical="center" wrapText="1"/>
    </xf>
    <xf numFmtId="0" fontId="17" fillId="0" borderId="12" xfId="4" applyFont="1" applyBorder="1" applyAlignment="1">
      <alignment horizontal="center" vertical="center"/>
    </xf>
    <xf numFmtId="0" fontId="17" fillId="0" borderId="61" xfId="4" applyFont="1" applyBorder="1" applyAlignment="1">
      <alignment horizontal="center" vertical="center"/>
    </xf>
    <xf numFmtId="0" fontId="19" fillId="0" borderId="4" xfId="4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/>
    </xf>
    <xf numFmtId="0" fontId="17" fillId="0" borderId="13" xfId="4" applyFont="1" applyBorder="1" applyAlignment="1">
      <alignment horizontal="center"/>
    </xf>
    <xf numFmtId="10" fontId="16" fillId="0" borderId="12" xfId="4" applyNumberFormat="1" applyFont="1" applyBorder="1" applyAlignment="1">
      <alignment horizontal="center" vertical="center"/>
    </xf>
    <xf numFmtId="9" fontId="20" fillId="0" borderId="12" xfId="4" applyNumberFormat="1" applyFont="1" applyBorder="1" applyAlignment="1">
      <alignment horizontal="right"/>
    </xf>
    <xf numFmtId="10" fontId="21" fillId="0" borderId="12" xfId="4" applyNumberFormat="1" applyFont="1" applyBorder="1"/>
    <xf numFmtId="10" fontId="16" fillId="0" borderId="61" xfId="4" applyNumberFormat="1" applyFont="1" applyBorder="1" applyAlignment="1">
      <alignment horizontal="center" vertical="center"/>
    </xf>
    <xf numFmtId="0" fontId="20" fillId="0" borderId="61" xfId="4" applyFont="1" applyBorder="1" applyAlignment="1">
      <alignment horizontal="right"/>
    </xf>
    <xf numFmtId="10" fontId="21" fillId="0" borderId="61" xfId="4" applyNumberFormat="1" applyFont="1" applyBorder="1"/>
    <xf numFmtId="10" fontId="16" fillId="0" borderId="14" xfId="4" applyNumberFormat="1" applyFont="1" applyBorder="1" applyAlignment="1">
      <alignment horizontal="center" vertical="center"/>
    </xf>
    <xf numFmtId="167" fontId="20" fillId="0" borderId="14" xfId="4" applyNumberFormat="1" applyFont="1" applyBorder="1" applyAlignment="1">
      <alignment horizontal="right"/>
    </xf>
    <xf numFmtId="2" fontId="21" fillId="0" borderId="14" xfId="4" applyNumberFormat="1" applyFont="1" applyBorder="1"/>
    <xf numFmtId="166" fontId="17" fillId="2" borderId="1" xfId="4" applyNumberFormat="1" applyFont="1" applyFill="1" applyBorder="1" applyAlignment="1">
      <alignment horizontal="center"/>
    </xf>
    <xf numFmtId="10" fontId="17" fillId="2" borderId="13" xfId="4" applyNumberFormat="1" applyFont="1" applyFill="1" applyBorder="1" applyAlignment="1">
      <alignment horizontal="center"/>
    </xf>
    <xf numFmtId="166" fontId="17" fillId="0" borderId="10" xfId="4" applyNumberFormat="1" applyFont="1" applyBorder="1" applyAlignment="1">
      <alignment horizontal="center"/>
    </xf>
    <xf numFmtId="10" fontId="17" fillId="0" borderId="10" xfId="4" applyNumberFormat="1" applyFont="1" applyBorder="1" applyAlignment="1">
      <alignment horizontal="center"/>
    </xf>
    <xf numFmtId="166" fontId="17" fillId="0" borderId="0" xfId="4" applyNumberFormat="1" applyFont="1" applyAlignment="1">
      <alignment horizontal="center"/>
    </xf>
    <xf numFmtId="10" fontId="17" fillId="0" borderId="0" xfId="4" applyNumberFormat="1" applyFont="1" applyAlignment="1">
      <alignment horizontal="center"/>
    </xf>
    <xf numFmtId="166" fontId="17" fillId="2" borderId="13" xfId="4" applyNumberFormat="1" applyFont="1" applyFill="1" applyBorder="1" applyAlignment="1">
      <alignment horizontal="center"/>
    </xf>
    <xf numFmtId="0" fontId="17" fillId="0" borderId="62" xfId="4" applyFont="1" applyBorder="1"/>
    <xf numFmtId="0" fontId="16" fillId="0" borderId="20" xfId="4" applyFont="1" applyBorder="1"/>
    <xf numFmtId="166" fontId="16" fillId="0" borderId="20" xfId="4" applyNumberFormat="1" applyFont="1" applyBorder="1"/>
    <xf numFmtId="0" fontId="16" fillId="0" borderId="21" xfId="4" applyFont="1" applyBorder="1" applyAlignment="1">
      <alignment horizontal="center"/>
    </xf>
    <xf numFmtId="2" fontId="17" fillId="0" borderId="63" xfId="4" applyNumberFormat="1" applyFont="1" applyBorder="1" applyAlignment="1">
      <alignment horizontal="center"/>
    </xf>
    <xf numFmtId="2" fontId="17" fillId="0" borderId="19" xfId="4" applyNumberFormat="1" applyFont="1" applyBorder="1" applyAlignment="1">
      <alignment horizontal="center"/>
    </xf>
    <xf numFmtId="2" fontId="16" fillId="0" borderId="0" xfId="4" applyNumberFormat="1" applyFont="1"/>
    <xf numFmtId="0" fontId="17" fillId="0" borderId="64" xfId="4" applyFont="1" applyBorder="1"/>
    <xf numFmtId="0" fontId="16" fillId="0" borderId="23" xfId="4" applyFont="1" applyBorder="1"/>
    <xf numFmtId="166" fontId="16" fillId="0" borderId="23" xfId="4" applyNumberFormat="1" applyFont="1" applyBorder="1"/>
    <xf numFmtId="0" fontId="16" fillId="0" borderId="24" xfId="4" applyFont="1" applyBorder="1" applyAlignment="1">
      <alignment horizontal="center"/>
    </xf>
    <xf numFmtId="2" fontId="19" fillId="0" borderId="60" xfId="4" applyNumberFormat="1" applyFont="1" applyBorder="1" applyAlignment="1">
      <alignment horizontal="center"/>
    </xf>
    <xf numFmtId="2" fontId="17" fillId="0" borderId="60" xfId="4" applyNumberFormat="1" applyFont="1" applyBorder="1" applyAlignment="1">
      <alignment horizontal="center"/>
    </xf>
    <xf numFmtId="2" fontId="17" fillId="0" borderId="22" xfId="4" applyNumberFormat="1" applyFont="1" applyBorder="1" applyAlignment="1">
      <alignment horizontal="center"/>
    </xf>
    <xf numFmtId="2" fontId="17" fillId="0" borderId="65" xfId="4" applyNumberFormat="1" applyFont="1" applyBorder="1" applyAlignment="1">
      <alignment horizontal="center"/>
    </xf>
    <xf numFmtId="166" fontId="17" fillId="0" borderId="60" xfId="4" applyNumberFormat="1" applyFont="1" applyBorder="1" applyAlignment="1">
      <alignment horizontal="center"/>
    </xf>
    <xf numFmtId="166" fontId="17" fillId="0" borderId="22" xfId="4" applyNumberFormat="1" applyFont="1" applyBorder="1" applyAlignment="1">
      <alignment horizontal="center"/>
    </xf>
    <xf numFmtId="166" fontId="17" fillId="0" borderId="65" xfId="4" applyNumberFormat="1" applyFont="1" applyBorder="1" applyAlignment="1">
      <alignment horizontal="center"/>
    </xf>
    <xf numFmtId="0" fontId="17" fillId="0" borderId="66" xfId="4" applyFont="1" applyBorder="1"/>
    <xf numFmtId="0" fontId="16" fillId="0" borderId="67" xfId="4" applyFont="1" applyBorder="1"/>
    <xf numFmtId="166" fontId="16" fillId="0" borderId="67" xfId="4" applyNumberFormat="1" applyFont="1" applyBorder="1"/>
    <xf numFmtId="0" fontId="16" fillId="0" borderId="68" xfId="4" applyFont="1" applyBorder="1" applyAlignment="1">
      <alignment horizontal="center"/>
    </xf>
    <xf numFmtId="166" fontId="17" fillId="0" borderId="69" xfId="4" applyNumberFormat="1" applyFont="1" applyBorder="1" applyAlignment="1">
      <alignment horizontal="center"/>
    </xf>
    <xf numFmtId="0" fontId="17" fillId="0" borderId="70" xfId="4" applyFont="1" applyBorder="1"/>
    <xf numFmtId="0" fontId="16" fillId="0" borderId="71" xfId="4" applyFont="1" applyBorder="1"/>
    <xf numFmtId="166" fontId="16" fillId="0" borderId="71" xfId="4" applyNumberFormat="1" applyFont="1" applyBorder="1"/>
    <xf numFmtId="0" fontId="16" fillId="0" borderId="72" xfId="4" applyFont="1" applyBorder="1" applyAlignment="1">
      <alignment horizontal="center"/>
    </xf>
    <xf numFmtId="166" fontId="17" fillId="0" borderId="73" xfId="4" applyNumberFormat="1" applyFont="1" applyBorder="1" applyAlignment="1">
      <alignment horizontal="center"/>
    </xf>
    <xf numFmtId="167" fontId="16" fillId="0" borderId="0" xfId="4" applyNumberFormat="1" applyFont="1"/>
    <xf numFmtId="0" fontId="22" fillId="0" borderId="0" xfId="5"/>
    <xf numFmtId="0" fontId="14" fillId="4" borderId="13" xfId="5" applyFont="1" applyFill="1" applyBorder="1" applyAlignment="1">
      <alignment horizontal="center"/>
    </xf>
    <xf numFmtId="168" fontId="14" fillId="0" borderId="74" xfId="5" applyNumberFormat="1" applyFont="1" applyBorder="1" applyAlignment="1">
      <alignment horizontal="center"/>
    </xf>
    <xf numFmtId="10" fontId="14" fillId="0" borderId="75" xfId="5" applyNumberFormat="1" applyFont="1" applyBorder="1" applyAlignment="1">
      <alignment horizontal="center"/>
    </xf>
    <xf numFmtId="168" fontId="14" fillId="0" borderId="76" xfId="5" applyNumberFormat="1" applyFont="1" applyBorder="1" applyAlignment="1">
      <alignment horizontal="center"/>
    </xf>
    <xf numFmtId="168" fontId="14" fillId="0" borderId="75" xfId="5" applyNumberFormat="1" applyFont="1" applyBorder="1" applyAlignment="1">
      <alignment horizontal="center"/>
    </xf>
    <xf numFmtId="168" fontId="14" fillId="0" borderId="64" xfId="5" applyNumberFormat="1" applyFont="1" applyBorder="1" applyAlignment="1">
      <alignment horizontal="center"/>
    </xf>
    <xf numFmtId="168" fontId="14" fillId="0" borderId="77" xfId="5" applyNumberFormat="1" applyFont="1" applyBorder="1" applyAlignment="1">
      <alignment horizontal="center"/>
    </xf>
    <xf numFmtId="10" fontId="14" fillId="0" borderId="77" xfId="5" applyNumberFormat="1" applyFont="1" applyBorder="1" applyAlignment="1">
      <alignment horizontal="center"/>
    </xf>
    <xf numFmtId="0" fontId="14" fillId="0" borderId="70" xfId="5" applyFont="1" applyBorder="1" applyAlignment="1">
      <alignment horizontal="center"/>
    </xf>
    <xf numFmtId="0" fontId="14" fillId="0" borderId="78" xfId="5" applyFont="1" applyBorder="1" applyAlignment="1">
      <alignment horizontal="center"/>
    </xf>
    <xf numFmtId="2" fontId="2" fillId="0" borderId="30" xfId="0" applyNumberFormat="1" applyFont="1" applyBorder="1" applyProtection="1">
      <protection locked="0"/>
    </xf>
    <xf numFmtId="10" fontId="16" fillId="0" borderId="0" xfId="4" applyNumberFormat="1" applyFont="1" applyAlignment="1">
      <alignment horizontal="center"/>
    </xf>
    <xf numFmtId="10" fontId="16" fillId="0" borderId="21" xfId="4" applyNumberFormat="1" applyFont="1" applyBorder="1" applyAlignment="1">
      <alignment horizontal="center"/>
    </xf>
    <xf numFmtId="10" fontId="16" fillId="0" borderId="24" xfId="4" applyNumberFormat="1" applyFont="1" applyBorder="1" applyAlignment="1">
      <alignment horizontal="center"/>
    </xf>
    <xf numFmtId="10" fontId="16" fillId="0" borderId="68" xfId="4" applyNumberFormat="1" applyFont="1" applyBorder="1" applyAlignment="1">
      <alignment horizontal="center"/>
    </xf>
    <xf numFmtId="10" fontId="16" fillId="0" borderId="72" xfId="4" applyNumberFormat="1" applyFont="1" applyBorder="1" applyAlignment="1">
      <alignment horizontal="center"/>
    </xf>
    <xf numFmtId="0" fontId="0" fillId="0" borderId="0" xfId="0" applyAlignment="1">
      <alignment wrapText="1"/>
    </xf>
    <xf numFmtId="49" fontId="1" fillId="0" borderId="16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center" wrapText="1"/>
    </xf>
    <xf numFmtId="2" fontId="1" fillId="0" borderId="16" xfId="0" applyNumberFormat="1" applyFont="1" applyBorder="1" applyProtection="1">
      <protection locked="0"/>
    </xf>
    <xf numFmtId="164" fontId="1" fillId="0" borderId="16" xfId="0" applyNumberFormat="1" applyFont="1" applyBorder="1" applyAlignment="1">
      <alignment vertical="center"/>
    </xf>
    <xf numFmtId="164" fontId="1" fillId="3" borderId="16" xfId="0" applyNumberFormat="1" applyFont="1" applyFill="1" applyBorder="1" applyAlignment="1">
      <alignment horizontal="left"/>
    </xf>
    <xf numFmtId="0" fontId="1" fillId="0" borderId="16" xfId="0" applyFont="1" applyBorder="1"/>
    <xf numFmtId="10" fontId="1" fillId="0" borderId="16" xfId="0" applyNumberFormat="1" applyFont="1" applyBorder="1"/>
    <xf numFmtId="0" fontId="1" fillId="0" borderId="16" xfId="0" applyFont="1" applyBorder="1" applyAlignment="1">
      <alignment horizontal="left" vertical="top" wrapText="1"/>
    </xf>
    <xf numFmtId="164" fontId="1" fillId="0" borderId="16" xfId="3" applyNumberFormat="1" applyFont="1" applyBorder="1" applyAlignment="1">
      <alignment vertical="center"/>
    </xf>
    <xf numFmtId="0" fontId="6" fillId="0" borderId="16" xfId="3" applyFont="1" applyBorder="1" applyAlignment="1">
      <alignment horizontal="center"/>
    </xf>
    <xf numFmtId="49" fontId="6" fillId="0" borderId="31" xfId="3" applyNumberFormat="1" applyFont="1" applyBorder="1" applyAlignment="1">
      <alignment horizontal="center" vertical="top" wrapText="1"/>
    </xf>
    <xf numFmtId="0" fontId="8" fillId="0" borderId="24" xfId="3" applyFont="1" applyBorder="1" applyAlignment="1">
      <alignment horizontal="left" vertical="top"/>
    </xf>
    <xf numFmtId="164" fontId="8" fillId="0" borderId="79" xfId="3" applyNumberFormat="1" applyFont="1" applyBorder="1" applyAlignment="1">
      <alignment horizontal="left"/>
    </xf>
    <xf numFmtId="0" fontId="2" fillId="0" borderId="0" xfId="3"/>
    <xf numFmtId="164" fontId="2" fillId="0" borderId="0" xfId="3" applyNumberFormat="1"/>
    <xf numFmtId="1" fontId="1" fillId="0" borderId="29" xfId="3" applyNumberFormat="1" applyFont="1" applyBorder="1" applyAlignment="1">
      <alignment horizontal="center" vertical="top" wrapText="1"/>
    </xf>
    <xf numFmtId="10" fontId="1" fillId="0" borderId="16" xfId="3" applyNumberFormat="1" applyFont="1" applyBorder="1"/>
    <xf numFmtId="2" fontId="1" fillId="0" borderId="80" xfId="3" applyNumberFormat="1" applyFont="1" applyBorder="1" applyAlignment="1">
      <alignment horizontal="left" vertical="center" wrapText="1"/>
    </xf>
    <xf numFmtId="0" fontId="10" fillId="0" borderId="80" xfId="3" applyFont="1" applyBorder="1" applyAlignment="1">
      <alignment horizontal="center" vertical="center" wrapText="1"/>
    </xf>
    <xf numFmtId="2" fontId="1" fillId="0" borderId="16" xfId="3" applyNumberFormat="1" applyFont="1" applyBorder="1" applyProtection="1">
      <protection locked="0"/>
    </xf>
    <xf numFmtId="164" fontId="1" fillId="0" borderId="44" xfId="3" applyNumberFormat="1" applyFont="1" applyBorder="1" applyAlignment="1">
      <alignment vertical="center"/>
    </xf>
    <xf numFmtId="164" fontId="1" fillId="3" borderId="44" xfId="3" applyNumberFormat="1" applyFont="1" applyFill="1" applyBorder="1" applyAlignment="1">
      <alignment horizontal="left"/>
    </xf>
    <xf numFmtId="49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Protection="1">
      <protection locked="0"/>
    </xf>
    <xf numFmtId="10" fontId="2" fillId="0" borderId="16" xfId="0" applyNumberFormat="1" applyFont="1" applyBorder="1" applyProtection="1"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49" fontId="2" fillId="0" borderId="44" xfId="0" applyNumberFormat="1" applyFont="1" applyBorder="1" applyAlignment="1" applyProtection="1">
      <alignment horizontal="center" vertical="top" wrapText="1"/>
      <protection locked="0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2" fillId="0" borderId="44" xfId="0" applyFont="1" applyBorder="1" applyAlignment="1" applyProtection="1">
      <alignment horizontal="center" vertical="top" wrapText="1"/>
      <protection locked="0"/>
    </xf>
    <xf numFmtId="2" fontId="2" fillId="0" borderId="44" xfId="0" applyNumberFormat="1" applyFont="1" applyBorder="1" applyProtection="1">
      <protection locked="0"/>
    </xf>
    <xf numFmtId="164" fontId="2" fillId="0" borderId="44" xfId="0" applyNumberFormat="1" applyFont="1" applyBorder="1" applyAlignment="1" applyProtection="1">
      <alignment vertical="center"/>
      <protection locked="0"/>
    </xf>
    <xf numFmtId="0" fontId="6" fillId="0" borderId="31" xfId="0" applyFont="1" applyBorder="1"/>
    <xf numFmtId="0" fontId="2" fillId="0" borderId="44" xfId="0" applyFont="1" applyBorder="1" applyAlignment="1">
      <alignment horizontal="center"/>
    </xf>
    <xf numFmtId="49" fontId="2" fillId="0" borderId="44" xfId="0" applyNumberFormat="1" applyFont="1" applyBorder="1" applyAlignment="1">
      <alignment horizontal="center" vertical="top" wrapText="1"/>
    </xf>
    <xf numFmtId="0" fontId="2" fillId="0" borderId="44" xfId="0" applyFont="1" applyBorder="1" applyAlignment="1">
      <alignment horizontal="left" vertical="center" wrapText="1"/>
    </xf>
    <xf numFmtId="164" fontId="2" fillId="0" borderId="44" xfId="0" applyNumberFormat="1" applyFont="1" applyBorder="1" applyAlignment="1">
      <alignment vertical="center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81" xfId="0" applyFont="1" applyBorder="1" applyAlignment="1" applyProtection="1">
      <alignment horizontal="center"/>
      <protection locked="0"/>
    </xf>
    <xf numFmtId="49" fontId="2" fillId="0" borderId="58" xfId="0" applyNumberFormat="1" applyFont="1" applyBorder="1" applyAlignment="1" applyProtection="1">
      <alignment horizontal="center" vertical="top" wrapText="1"/>
      <protection locked="0"/>
    </xf>
    <xf numFmtId="0" fontId="2" fillId="0" borderId="58" xfId="0" applyFont="1" applyBorder="1" applyAlignment="1" applyProtection="1">
      <alignment horizontal="left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2" fontId="2" fillId="0" borderId="58" xfId="0" applyNumberFormat="1" applyFont="1" applyBorder="1" applyProtection="1">
      <protection locked="0"/>
    </xf>
    <xf numFmtId="164" fontId="2" fillId="0" borderId="58" xfId="0" applyNumberFormat="1" applyFont="1" applyBorder="1" applyAlignment="1" applyProtection="1">
      <alignment vertical="center"/>
      <protection locked="0"/>
    </xf>
    <xf numFmtId="164" fontId="2" fillId="3" borderId="58" xfId="0" applyNumberFormat="1" applyFont="1" applyFill="1" applyBorder="1" applyAlignment="1" applyProtection="1">
      <alignment horizontal="left"/>
      <protection locked="0"/>
    </xf>
    <xf numFmtId="0" fontId="2" fillId="0" borderId="58" xfId="0" applyFont="1" applyBorder="1" applyProtection="1">
      <protection locked="0"/>
    </xf>
    <xf numFmtId="10" fontId="2" fillId="0" borderId="59" xfId="0" applyNumberFormat="1" applyFont="1" applyBorder="1" applyProtection="1">
      <protection locked="0"/>
    </xf>
    <xf numFmtId="0" fontId="2" fillId="0" borderId="44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center" vertical="center" wrapText="1"/>
    </xf>
    <xf numFmtId="0" fontId="2" fillId="0" borderId="44" xfId="0" applyFont="1" applyBorder="1"/>
    <xf numFmtId="0" fontId="2" fillId="0" borderId="44" xfId="0" applyFont="1" applyBorder="1" applyAlignment="1" applyProtection="1">
      <alignment horizontal="left" vertical="top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1" fontId="2" fillId="0" borderId="44" xfId="0" applyNumberFormat="1" applyFont="1" applyBorder="1" applyAlignment="1">
      <alignment horizontal="center" vertical="top" wrapText="1"/>
    </xf>
    <xf numFmtId="164" fontId="2" fillId="3" borderId="44" xfId="0" applyNumberFormat="1" applyFont="1" applyFill="1" applyBorder="1" applyAlignment="1">
      <alignment horizontal="left"/>
    </xf>
    <xf numFmtId="10" fontId="2" fillId="0" borderId="44" xfId="0" applyNumberFormat="1" applyFont="1" applyBorder="1"/>
    <xf numFmtId="1" fontId="2" fillId="0" borderId="16" xfId="0" applyNumberFormat="1" applyFont="1" applyBorder="1" applyAlignment="1" applyProtection="1">
      <alignment horizontal="center" vertical="top" wrapText="1"/>
      <protection locked="0"/>
    </xf>
    <xf numFmtId="164" fontId="2" fillId="0" borderId="44" xfId="0" applyNumberFormat="1" applyFont="1" applyBorder="1" applyAlignment="1">
      <alignment horizontal="left"/>
    </xf>
    <xf numFmtId="164" fontId="2" fillId="0" borderId="16" xfId="0" applyNumberFormat="1" applyFont="1" applyBorder="1" applyAlignment="1" applyProtection="1">
      <alignment horizontal="left"/>
      <protection locked="0"/>
    </xf>
    <xf numFmtId="0" fontId="2" fillId="0" borderId="81" xfId="0" applyFont="1" applyBorder="1" applyAlignment="1">
      <alignment horizontal="center"/>
    </xf>
    <xf numFmtId="49" fontId="2" fillId="0" borderId="58" xfId="0" applyNumberFormat="1" applyFont="1" applyBorder="1" applyAlignment="1">
      <alignment horizontal="center" vertical="top" wrapText="1"/>
    </xf>
    <xf numFmtId="0" fontId="2" fillId="0" borderId="58" xfId="0" applyFont="1" applyBorder="1" applyAlignment="1">
      <alignment horizontal="left" vertical="center" wrapText="1"/>
    </xf>
    <xf numFmtId="0" fontId="10" fillId="0" borderId="58" xfId="0" applyFont="1" applyBorder="1" applyAlignment="1">
      <alignment horizontal="center" vertical="center" wrapText="1"/>
    </xf>
    <xf numFmtId="164" fontId="2" fillId="0" borderId="58" xfId="0" applyNumberFormat="1" applyFont="1" applyBorder="1" applyAlignment="1">
      <alignment vertical="center"/>
    </xf>
    <xf numFmtId="164" fontId="2" fillId="0" borderId="58" xfId="0" applyNumberFormat="1" applyFont="1" applyBorder="1" applyAlignment="1">
      <alignment horizontal="left"/>
    </xf>
    <xf numFmtId="0" fontId="2" fillId="0" borderId="58" xfId="0" applyFont="1" applyBorder="1"/>
    <xf numFmtId="10" fontId="2" fillId="0" borderId="59" xfId="0" applyNumberFormat="1" applyFont="1" applyBorder="1"/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  <protection locked="0"/>
    </xf>
    <xf numFmtId="49" fontId="2" fillId="0" borderId="44" xfId="0" applyNumberFormat="1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164" fontId="2" fillId="0" borderId="30" xfId="0" applyNumberFormat="1" applyFont="1" applyBorder="1" applyAlignment="1" applyProtection="1">
      <alignment vertical="center"/>
      <protection locked="0"/>
    </xf>
    <xf numFmtId="164" fontId="2" fillId="3" borderId="58" xfId="0" applyNumberFormat="1" applyFont="1" applyFill="1" applyBorder="1" applyAlignment="1">
      <alignment horizontal="left"/>
    </xf>
    <xf numFmtId="4" fontId="2" fillId="0" borderId="16" xfId="0" applyNumberFormat="1" applyFont="1" applyBorder="1" applyAlignment="1" applyProtection="1">
      <alignment horizontal="left" vertical="top" wrapText="1"/>
      <protection locked="0"/>
    </xf>
    <xf numFmtId="4" fontId="2" fillId="0" borderId="44" xfId="0" applyNumberFormat="1" applyFont="1" applyBorder="1" applyAlignment="1" applyProtection="1">
      <alignment horizontal="left" vertical="top" wrapText="1"/>
      <protection locked="0"/>
    </xf>
    <xf numFmtId="0" fontId="2" fillId="0" borderId="18" xfId="0" applyFont="1" applyBorder="1" applyProtection="1">
      <protection locked="0"/>
    </xf>
    <xf numFmtId="49" fontId="1" fillId="0" borderId="16" xfId="0" applyNumberFormat="1" applyFont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164" fontId="1" fillId="0" borderId="16" xfId="0" applyNumberFormat="1" applyFont="1" applyBorder="1" applyAlignment="1" applyProtection="1">
      <alignment vertical="center"/>
      <protection locked="0"/>
    </xf>
    <xf numFmtId="164" fontId="1" fillId="3" borderId="16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Protection="1">
      <protection locked="0"/>
    </xf>
    <xf numFmtId="10" fontId="1" fillId="0" borderId="16" xfId="0" applyNumberFormat="1" applyFont="1" applyBorder="1" applyProtection="1">
      <protection locked="0"/>
    </xf>
    <xf numFmtId="49" fontId="8" fillId="0" borderId="44" xfId="0" applyNumberFormat="1" applyFont="1" applyBorder="1" applyAlignment="1">
      <alignment horizontal="center" vertical="top" wrapText="1"/>
    </xf>
    <xf numFmtId="49" fontId="8" fillId="0" borderId="16" xfId="0" applyNumberFormat="1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top" wrapText="1"/>
      <protection locked="0"/>
    </xf>
    <xf numFmtId="0" fontId="2" fillId="0" borderId="58" xfId="0" applyFont="1" applyBorder="1" applyAlignment="1">
      <alignment horizontal="left" vertical="top" wrapText="1"/>
    </xf>
    <xf numFmtId="49" fontId="1" fillId="0" borderId="44" xfId="0" applyNumberFormat="1" applyFont="1" applyBorder="1" applyAlignment="1">
      <alignment horizontal="center" vertical="top" wrapText="1"/>
    </xf>
    <xf numFmtId="2" fontId="2" fillId="0" borderId="44" xfId="0" applyNumberFormat="1" applyFont="1" applyBorder="1" applyAlignment="1" applyProtection="1">
      <alignment horizontal="left" vertical="center" wrapText="1"/>
      <protection locked="0"/>
    </xf>
    <xf numFmtId="10" fontId="2" fillId="0" borderId="80" xfId="0" applyNumberFormat="1" applyFont="1" applyBorder="1"/>
    <xf numFmtId="2" fontId="2" fillId="0" borderId="44" xfId="0" applyNumberFormat="1" applyFont="1" applyBorder="1" applyAlignment="1" applyProtection="1">
      <alignment vertical="center"/>
      <protection locked="0"/>
    </xf>
    <xf numFmtId="164" fontId="2" fillId="3" borderId="44" xfId="0" applyNumberFormat="1" applyFont="1" applyFill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10" fontId="2" fillId="0" borderId="80" xfId="0" applyNumberFormat="1" applyFont="1" applyBorder="1" applyAlignment="1">
      <alignment vertical="center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10" fillId="0" borderId="47" xfId="0" applyFont="1" applyBorder="1" applyAlignment="1" applyProtection="1">
      <alignment horizontal="center" vertical="center" wrapText="1"/>
      <protection locked="0"/>
    </xf>
    <xf numFmtId="2" fontId="2" fillId="0" borderId="47" xfId="0" applyNumberFormat="1" applyFont="1" applyBorder="1" applyAlignment="1" applyProtection="1">
      <alignment vertical="center"/>
      <protection locked="0"/>
    </xf>
    <xf numFmtId="164" fontId="2" fillId="0" borderId="47" xfId="0" applyNumberFormat="1" applyFont="1" applyBorder="1" applyAlignment="1" applyProtection="1">
      <alignment vertical="center"/>
      <protection locked="0"/>
    </xf>
    <xf numFmtId="164" fontId="2" fillId="3" borderId="16" xfId="0" applyNumberFormat="1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10" fontId="2" fillId="0" borderId="16" xfId="0" applyNumberFormat="1" applyFont="1" applyBorder="1" applyAlignment="1" applyProtection="1">
      <alignment vertical="center"/>
      <protection locked="0"/>
    </xf>
    <xf numFmtId="0" fontId="2" fillId="0" borderId="82" xfId="0" applyFont="1" applyBorder="1" applyAlignment="1" applyProtection="1">
      <alignment horizontal="left" vertical="center" wrapText="1"/>
      <protection locked="0"/>
    </xf>
    <xf numFmtId="0" fontId="10" fillId="0" borderId="82" xfId="0" applyFont="1" applyBorder="1" applyAlignment="1" applyProtection="1">
      <alignment horizontal="center" vertical="center" wrapText="1"/>
      <protection locked="0"/>
    </xf>
    <xf numFmtId="2" fontId="2" fillId="0" borderId="82" xfId="0" applyNumberFormat="1" applyFont="1" applyBorder="1" applyAlignment="1" applyProtection="1">
      <alignment vertical="center"/>
      <protection locked="0"/>
    </xf>
    <xf numFmtId="164" fontId="2" fillId="0" borderId="82" xfId="0" applyNumberFormat="1" applyFont="1" applyBorder="1" applyAlignment="1" applyProtection="1">
      <alignment vertical="center"/>
      <protection locked="0"/>
    </xf>
    <xf numFmtId="164" fontId="2" fillId="3" borderId="44" xfId="0" applyNumberFormat="1" applyFont="1" applyFill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44" xfId="0" applyFont="1" applyBorder="1" applyAlignment="1">
      <alignment horizontal="center"/>
    </xf>
    <xf numFmtId="1" fontId="1" fillId="0" borderId="44" xfId="3" applyNumberFormat="1" applyFont="1" applyBorder="1" applyAlignment="1">
      <alignment horizontal="center" vertical="top" wrapText="1"/>
    </xf>
    <xf numFmtId="2" fontId="1" fillId="0" borderId="44" xfId="3" applyNumberFormat="1" applyFont="1" applyBorder="1" applyProtection="1">
      <protection locked="0"/>
    </xf>
    <xf numFmtId="10" fontId="1" fillId="0" borderId="44" xfId="3" applyNumberFormat="1" applyFont="1" applyBorder="1"/>
    <xf numFmtId="1" fontId="1" fillId="0" borderId="16" xfId="3" applyNumberFormat="1" applyFont="1" applyBorder="1" applyAlignment="1" applyProtection="1">
      <alignment horizontal="center" vertical="top" wrapText="1"/>
      <protection locked="0"/>
    </xf>
    <xf numFmtId="2" fontId="1" fillId="0" borderId="16" xfId="3" applyNumberFormat="1" applyFont="1" applyBorder="1" applyAlignment="1" applyProtection="1">
      <alignment horizontal="left" vertical="center" wrapText="1"/>
      <protection locked="0"/>
    </xf>
    <xf numFmtId="0" fontId="10" fillId="0" borderId="16" xfId="3" applyFont="1" applyBorder="1" applyAlignment="1" applyProtection="1">
      <alignment horizontal="center" vertical="center" wrapText="1"/>
      <protection locked="0"/>
    </xf>
    <xf numFmtId="164" fontId="1" fillId="0" borderId="16" xfId="3" applyNumberFormat="1" applyFont="1" applyBorder="1" applyAlignment="1" applyProtection="1">
      <alignment vertical="center"/>
      <protection locked="0"/>
    </xf>
    <xf numFmtId="164" fontId="1" fillId="3" borderId="16" xfId="3" applyNumberFormat="1" applyFont="1" applyFill="1" applyBorder="1" applyAlignment="1" applyProtection="1">
      <alignment horizontal="left"/>
      <protection locked="0"/>
    </xf>
    <xf numFmtId="10" fontId="1" fillId="0" borderId="16" xfId="3" applyNumberFormat="1" applyFont="1" applyBorder="1" applyProtection="1">
      <protection locked="0"/>
    </xf>
    <xf numFmtId="2" fontId="1" fillId="0" borderId="44" xfId="3" applyNumberFormat="1" applyFont="1" applyBorder="1" applyAlignment="1" applyProtection="1">
      <alignment horizontal="left" vertical="center" wrapText="1"/>
      <protection locked="0"/>
    </xf>
    <xf numFmtId="0" fontId="10" fillId="0" borderId="44" xfId="3" applyFont="1" applyBorder="1" applyAlignment="1" applyProtection="1">
      <alignment horizontal="center" vertical="center" wrapText="1"/>
      <protection locked="0"/>
    </xf>
    <xf numFmtId="164" fontId="1" fillId="0" borderId="44" xfId="3" applyNumberFormat="1" applyFont="1" applyBorder="1" applyAlignment="1" applyProtection="1">
      <alignment vertical="center"/>
      <protection locked="0"/>
    </xf>
    <xf numFmtId="164" fontId="1" fillId="3" borderId="44" xfId="3" applyNumberFormat="1" applyFont="1" applyFill="1" applyBorder="1" applyAlignment="1" applyProtection="1">
      <alignment horizontal="left"/>
      <protection locked="0"/>
    </xf>
    <xf numFmtId="0" fontId="2" fillId="0" borderId="16" xfId="0" quotePrefix="1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 vertical="top" wrapText="1"/>
      <protection locked="0"/>
    </xf>
    <xf numFmtId="0" fontId="2" fillId="0" borderId="44" xfId="0" quotePrefix="1" applyFont="1" applyBorder="1" applyAlignment="1">
      <alignment horizontal="center"/>
    </xf>
    <xf numFmtId="0" fontId="2" fillId="0" borderId="80" xfId="0" applyFont="1" applyBorder="1" applyAlignment="1">
      <alignment horizontal="left" vertical="top" wrapText="1"/>
    </xf>
    <xf numFmtId="0" fontId="2" fillId="0" borderId="80" xfId="0" applyFont="1" applyBorder="1" applyAlignment="1">
      <alignment horizontal="center" vertical="top" wrapText="1"/>
    </xf>
    <xf numFmtId="2" fontId="2" fillId="0" borderId="80" xfId="0" applyNumberFormat="1" applyFont="1" applyBorder="1" applyProtection="1">
      <protection locked="0"/>
    </xf>
    <xf numFmtId="49" fontId="6" fillId="0" borderId="83" xfId="0" applyNumberFormat="1" applyFont="1" applyBorder="1" applyAlignment="1">
      <alignment horizontal="center" vertical="top" wrapText="1"/>
    </xf>
    <xf numFmtId="0" fontId="2" fillId="0" borderId="44" xfId="0" quotePrefix="1" applyFont="1" applyBorder="1" applyAlignment="1" applyProtection="1">
      <alignment horizontal="center"/>
      <protection locked="0"/>
    </xf>
    <xf numFmtId="0" fontId="2" fillId="0" borderId="44" xfId="0" applyFont="1" applyBorder="1" applyProtection="1">
      <protection locked="0"/>
    </xf>
    <xf numFmtId="10" fontId="2" fillId="0" borderId="44" xfId="0" applyNumberFormat="1" applyFont="1" applyBorder="1" applyProtection="1">
      <protection locked="0"/>
    </xf>
    <xf numFmtId="164" fontId="8" fillId="0" borderId="84" xfId="0" applyNumberFormat="1" applyFont="1" applyBorder="1" applyAlignment="1">
      <alignment horizontal="left"/>
    </xf>
    <xf numFmtId="0" fontId="10" fillId="0" borderId="44" xfId="0" applyFont="1" applyBorder="1" applyAlignment="1" applyProtection="1">
      <alignment horizontal="center" vertical="top" wrapText="1"/>
      <protection locked="0"/>
    </xf>
    <xf numFmtId="10" fontId="2" fillId="0" borderId="18" xfId="0" applyNumberFormat="1" applyFont="1" applyBorder="1" applyProtection="1">
      <protection locked="0"/>
    </xf>
    <xf numFmtId="0" fontId="2" fillId="0" borderId="38" xfId="0" applyFont="1" applyBorder="1" applyAlignment="1" applyProtection="1">
      <alignment horizontal="left" vertical="top" wrapText="1"/>
      <protection locked="0"/>
    </xf>
    <xf numFmtId="0" fontId="2" fillId="0" borderId="38" xfId="0" applyFont="1" applyBorder="1" applyAlignment="1" applyProtection="1">
      <alignment horizontal="center" vertical="top" wrapText="1"/>
      <protection locked="0"/>
    </xf>
    <xf numFmtId="49" fontId="2" fillId="0" borderId="16" xfId="0" applyNumberFormat="1" applyFont="1" applyBorder="1" applyAlignment="1" applyProtection="1">
      <alignment horizontal="center" vertical="top"/>
      <protection locked="0"/>
    </xf>
    <xf numFmtId="164" fontId="2" fillId="0" borderId="16" xfId="3" applyNumberFormat="1" applyBorder="1" applyAlignment="1">
      <alignment vertical="center"/>
    </xf>
    <xf numFmtId="164" fontId="2" fillId="0" borderId="80" xfId="3" applyNumberFormat="1" applyBorder="1" applyAlignment="1">
      <alignment vertical="center"/>
    </xf>
    <xf numFmtId="0" fontId="14" fillId="0" borderId="64" xfId="5" applyNumberFormat="1" applyFont="1" applyBorder="1" applyAlignment="1">
      <alignment horizontal="center"/>
    </xf>
    <xf numFmtId="0" fontId="14" fillId="0" borderId="77" xfId="5" applyNumberFormat="1" applyFont="1" applyBorder="1" applyAlignment="1">
      <alignment horizontal="center"/>
    </xf>
    <xf numFmtId="0" fontId="14" fillId="0" borderId="78" xfId="5" applyNumberFormat="1" applyFont="1" applyBorder="1" applyAlignment="1">
      <alignment horizontal="center"/>
    </xf>
    <xf numFmtId="0" fontId="1" fillId="0" borderId="0" xfId="5" applyFont="1"/>
    <xf numFmtId="0" fontId="0" fillId="0" borderId="0" xfId="0"/>
    <xf numFmtId="49" fontId="2" fillId="0" borderId="0" xfId="0" applyNumberFormat="1" applyFont="1" applyAlignment="1">
      <alignment horizontal="center"/>
    </xf>
    <xf numFmtId="0" fontId="8" fillId="0" borderId="0" xfId="0" applyFont="1" applyBorder="1"/>
    <xf numFmtId="164" fontId="8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9" fillId="0" borderId="16" xfId="2" applyBorder="1" applyAlignment="1" applyProtection="1">
      <alignment horizontal="left"/>
    </xf>
    <xf numFmtId="49" fontId="0" fillId="0" borderId="39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13" fillId="0" borderId="13" xfId="0" applyFont="1" applyBorder="1"/>
    <xf numFmtId="49" fontId="2" fillId="0" borderId="4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/>
    <xf numFmtId="49" fontId="9" fillId="0" borderId="39" xfId="2" applyNumberFormat="1" applyBorder="1" applyAlignment="1" applyProtection="1">
      <alignment horizontal="left"/>
    </xf>
    <xf numFmtId="49" fontId="9" fillId="0" borderId="47" xfId="2" applyNumberFormat="1" applyBorder="1" applyAlignment="1" applyProtection="1">
      <alignment horizontal="left"/>
    </xf>
    <xf numFmtId="49" fontId="9" fillId="0" borderId="48" xfId="2" applyNumberFormat="1" applyBorder="1" applyAlignment="1" applyProtection="1">
      <alignment horizontal="left"/>
    </xf>
    <xf numFmtId="49" fontId="2" fillId="0" borderId="16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4" fillId="0" borderId="57" xfId="0" applyNumberFormat="1" applyFont="1" applyBorder="1" applyAlignment="1">
      <alignment horizontal="left" vertical="center" indent="1"/>
    </xf>
    <xf numFmtId="0" fontId="0" fillId="0" borderId="58" xfId="0" applyBorder="1"/>
    <xf numFmtId="0" fontId="0" fillId="0" borderId="59" xfId="0" applyBorder="1"/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8" fillId="0" borderId="13" xfId="0" applyFont="1" applyBorder="1"/>
    <xf numFmtId="164" fontId="8" fillId="0" borderId="1" xfId="0" applyNumberFormat="1" applyFont="1" applyBorder="1" applyAlignment="1">
      <alignment wrapText="1"/>
    </xf>
    <xf numFmtId="0" fontId="12" fillId="0" borderId="3" xfId="0" applyFont="1" applyBorder="1" applyAlignment="1">
      <alignment wrapText="1"/>
    </xf>
    <xf numFmtId="49" fontId="14" fillId="0" borderId="53" xfId="0" applyNumberFormat="1" applyFont="1" applyBorder="1" applyAlignment="1">
      <alignment horizontal="left" vertical="center" indent="1"/>
    </xf>
    <xf numFmtId="0" fontId="0" fillId="0" borderId="52" xfId="0" applyBorder="1"/>
    <xf numFmtId="0" fontId="0" fillId="0" borderId="37" xfId="0" applyBorder="1"/>
    <xf numFmtId="49" fontId="14" fillId="0" borderId="55" xfId="0" applyNumberFormat="1" applyFont="1" applyBorder="1" applyAlignment="1">
      <alignment horizontal="left" vertical="center" indent="1"/>
    </xf>
    <xf numFmtId="0" fontId="0" fillId="0" borderId="47" xfId="0" applyBorder="1"/>
    <xf numFmtId="0" fontId="0" fillId="0" borderId="48" xfId="0" applyBorder="1"/>
    <xf numFmtId="49" fontId="2" fillId="0" borderId="16" xfId="0" applyNumberFormat="1" applyFont="1" applyBorder="1" applyAlignment="1" applyProtection="1">
      <alignment horizontal="left"/>
      <protection locked="0"/>
    </xf>
    <xf numFmtId="49" fontId="2" fillId="0" borderId="39" xfId="0" quotePrefix="1" applyNumberFormat="1" applyFont="1" applyBorder="1" applyAlignment="1" applyProtection="1">
      <alignment horizontal="left"/>
      <protection locked="0"/>
    </xf>
    <xf numFmtId="49" fontId="2" fillId="0" borderId="47" xfId="0" applyNumberFormat="1" applyFont="1" applyBorder="1" applyProtection="1">
      <protection locked="0"/>
    </xf>
    <xf numFmtId="0" fontId="2" fillId="0" borderId="47" xfId="0" applyFont="1" applyBorder="1" applyProtection="1">
      <protection locked="0"/>
    </xf>
    <xf numFmtId="0" fontId="2" fillId="0" borderId="48" xfId="0" applyFont="1" applyBorder="1" applyProtection="1"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5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8" fillId="2" borderId="2" xfId="0" applyFont="1" applyFill="1" applyBorder="1" applyAlignment="1" applyProtection="1">
      <alignment horizontal="left" vertical="top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0" fontId="6" fillId="0" borderId="13" xfId="0" applyFont="1" applyBorder="1" applyAlignment="1">
      <alignment horizontal="center" vertical="center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6" fillId="0" borderId="1" xfId="3" applyFont="1" applyBorder="1"/>
    <xf numFmtId="0" fontId="6" fillId="0" borderId="2" xfId="3" applyFont="1" applyBorder="1"/>
    <xf numFmtId="0" fontId="2" fillId="0" borderId="2" xfId="3" applyBorder="1"/>
    <xf numFmtId="0" fontId="2" fillId="0" borderId="3" xfId="3" applyBorder="1"/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49" fontId="2" fillId="0" borderId="10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6" fillId="0" borderId="3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5" borderId="1" xfId="3" applyFont="1" applyFill="1" applyBorder="1" applyAlignment="1">
      <alignment horizontal="left"/>
    </xf>
    <xf numFmtId="0" fontId="8" fillId="5" borderId="2" xfId="3" applyFont="1" applyFill="1" applyBorder="1" applyAlignment="1">
      <alignment horizontal="left"/>
    </xf>
    <xf numFmtId="0" fontId="8" fillId="5" borderId="3" xfId="3" applyFont="1" applyFill="1" applyBorder="1" applyAlignment="1">
      <alignment horizontal="left"/>
    </xf>
    <xf numFmtId="0" fontId="6" fillId="0" borderId="0" xfId="3" applyFont="1" applyAlignment="1">
      <alignment horizontal="center"/>
    </xf>
    <xf numFmtId="164" fontId="8" fillId="2" borderId="1" xfId="3" applyNumberFormat="1" applyFont="1" applyFill="1" applyBorder="1" applyAlignment="1">
      <alignment horizontal="center"/>
    </xf>
    <xf numFmtId="164" fontId="8" fillId="2" borderId="3" xfId="3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left" vertical="top" wrapText="1"/>
    </xf>
    <xf numFmtId="0" fontId="0" fillId="0" borderId="23" xfId="0" applyBorder="1"/>
    <xf numFmtId="0" fontId="0" fillId="0" borderId="24" xfId="0" applyBorder="1"/>
    <xf numFmtId="0" fontId="8" fillId="2" borderId="1" xfId="3" applyFont="1" applyFill="1" applyBorder="1" applyAlignment="1">
      <alignment horizontal="left" vertical="top"/>
    </xf>
    <xf numFmtId="0" fontId="12" fillId="2" borderId="2" xfId="3" applyFont="1" applyFill="1" applyBorder="1"/>
    <xf numFmtId="0" fontId="12" fillId="0" borderId="42" xfId="3" applyFont="1" applyBorder="1" applyAlignment="1">
      <alignment horizontal="center" vertical="top"/>
    </xf>
    <xf numFmtId="0" fontId="2" fillId="0" borderId="10" xfId="3" applyBorder="1" applyAlignment="1">
      <alignment horizontal="center"/>
    </xf>
    <xf numFmtId="0" fontId="2" fillId="0" borderId="43" xfId="3" applyBorder="1" applyAlignment="1">
      <alignment horizontal="center"/>
    </xf>
    <xf numFmtId="49" fontId="2" fillId="0" borderId="7" xfId="0" applyNumberFormat="1" applyFont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0" borderId="22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8" fillId="0" borderId="22" xfId="0" applyFont="1" applyBorder="1" applyAlignment="1" applyProtection="1">
      <alignment horizontal="left" vertical="top"/>
      <protection locked="0"/>
    </xf>
    <xf numFmtId="0" fontId="8" fillId="0" borderId="23" xfId="0" applyFont="1" applyBorder="1" applyAlignment="1" applyProtection="1">
      <alignment horizontal="left" vertical="top"/>
      <protection locked="0"/>
    </xf>
    <xf numFmtId="0" fontId="8" fillId="0" borderId="24" xfId="0" applyFont="1" applyBorder="1" applyAlignment="1" applyProtection="1">
      <alignment horizontal="left" vertical="top"/>
      <protection locked="0"/>
    </xf>
    <xf numFmtId="0" fontId="13" fillId="0" borderId="19" xfId="3" applyFont="1" applyBorder="1" applyAlignment="1">
      <alignment horizontal="left" vertical="top"/>
    </xf>
    <xf numFmtId="0" fontId="2" fillId="0" borderId="20" xfId="3" applyBorder="1" applyAlignment="1">
      <alignment horizontal="left" vertical="top"/>
    </xf>
    <xf numFmtId="0" fontId="6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8" fillId="2" borderId="1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0" fillId="0" borderId="20" xfId="0" applyBorder="1"/>
    <xf numFmtId="0" fontId="0" fillId="0" borderId="2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5" xfId="0" applyFont="1" applyBorder="1"/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49" fontId="6" fillId="0" borderId="12" xfId="0" applyNumberFormat="1" applyFont="1" applyBorder="1" applyAlignment="1">
      <alignment horizontal="center" vertical="center" textRotation="90" shrinkToFit="1"/>
    </xf>
    <xf numFmtId="0" fontId="2" fillId="0" borderId="14" xfId="0" applyFont="1" applyBorder="1" applyAlignment="1">
      <alignment horizontal="center" vertical="center" textRotation="90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14" xfId="0" applyFont="1" applyBorder="1"/>
    <xf numFmtId="0" fontId="6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65" fontId="6" fillId="0" borderId="1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17" fontId="7" fillId="0" borderId="6" xfId="0" applyNumberFormat="1" applyFont="1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3" fillId="4" borderId="1" xfId="5" applyFont="1" applyFill="1" applyBorder="1" applyAlignment="1">
      <alignment horizontal="center" vertical="center"/>
    </xf>
    <xf numFmtId="0" fontId="24" fillId="4" borderId="2" xfId="5" applyFont="1" applyFill="1" applyBorder="1" applyAlignment="1">
      <alignment horizontal="center" vertical="center"/>
    </xf>
    <xf numFmtId="0" fontId="24" fillId="4" borderId="3" xfId="5" applyFont="1" applyFill="1" applyBorder="1" applyAlignment="1">
      <alignment horizontal="center" vertical="center"/>
    </xf>
    <xf numFmtId="0" fontId="3" fillId="4" borderId="1" xfId="5" applyFont="1" applyFill="1" applyBorder="1" applyAlignment="1">
      <alignment horizontal="center"/>
    </xf>
    <xf numFmtId="0" fontId="3" fillId="4" borderId="2" xfId="5" applyFont="1" applyFill="1" applyBorder="1" applyAlignment="1">
      <alignment horizontal="center"/>
    </xf>
    <xf numFmtId="0" fontId="3" fillId="4" borderId="3" xfId="5" applyFont="1" applyFill="1" applyBorder="1" applyAlignment="1">
      <alignment horizontal="center"/>
    </xf>
    <xf numFmtId="0" fontId="8" fillId="4" borderId="1" xfId="5" applyFont="1" applyFill="1" applyBorder="1" applyAlignment="1">
      <alignment horizontal="center"/>
    </xf>
    <xf numFmtId="0" fontId="8" fillId="4" borderId="2" xfId="5" applyFont="1" applyFill="1" applyBorder="1" applyAlignment="1">
      <alignment horizontal="center"/>
    </xf>
    <xf numFmtId="0" fontId="8" fillId="4" borderId="12" xfId="5" applyFont="1" applyFill="1" applyBorder="1" applyAlignment="1">
      <alignment horizontal="center" vertical="center"/>
    </xf>
    <xf numFmtId="0" fontId="8" fillId="4" borderId="6" xfId="5" applyFont="1" applyFill="1" applyBorder="1" applyAlignment="1">
      <alignment horizontal="center" vertical="center"/>
    </xf>
    <xf numFmtId="0" fontId="8" fillId="4" borderId="3" xfId="5" applyFont="1" applyFill="1" applyBorder="1" applyAlignment="1">
      <alignment horizontal="center"/>
    </xf>
    <xf numFmtId="0" fontId="17" fillId="0" borderId="60" xfId="4" applyFont="1" applyBorder="1" applyAlignment="1">
      <alignment horizontal="left"/>
    </xf>
    <xf numFmtId="0" fontId="17" fillId="0" borderId="22" xfId="4" applyFont="1" applyBorder="1" applyAlignment="1">
      <alignment horizontal="left"/>
    </xf>
    <xf numFmtId="0" fontId="17" fillId="0" borderId="1" xfId="4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166" fontId="17" fillId="0" borderId="12" xfId="4" applyNumberFormat="1" applyFont="1" applyBorder="1" applyAlignment="1">
      <alignment horizontal="center" vertical="center"/>
    </xf>
    <xf numFmtId="166" fontId="17" fillId="0" borderId="61" xfId="4" applyNumberFormat="1" applyFont="1" applyBorder="1" applyAlignment="1">
      <alignment horizontal="center" vertical="center"/>
    </xf>
    <xf numFmtId="10" fontId="17" fillId="0" borderId="12" xfId="4" applyNumberFormat="1" applyFont="1" applyBorder="1" applyAlignment="1">
      <alignment horizontal="center" vertical="center" wrapText="1"/>
    </xf>
    <xf numFmtId="10" fontId="17" fillId="0" borderId="61" xfId="4" applyNumberFormat="1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/>
    </xf>
    <xf numFmtId="0" fontId="17" fillId="0" borderId="2" xfId="4" applyFont="1" applyBorder="1" applyAlignment="1">
      <alignment horizontal="center"/>
    </xf>
    <xf numFmtId="0" fontId="17" fillId="0" borderId="3" xfId="4" applyFont="1" applyBorder="1" applyAlignment="1">
      <alignment horizontal="center"/>
    </xf>
    <xf numFmtId="49" fontId="17" fillId="0" borderId="12" xfId="4" applyNumberFormat="1" applyFont="1" applyBorder="1" applyAlignment="1">
      <alignment horizontal="center" vertical="center"/>
    </xf>
    <xf numFmtId="49" fontId="17" fillId="0" borderId="61" xfId="4" applyNumberFormat="1" applyFont="1" applyBorder="1" applyAlignment="1">
      <alignment horizontal="center" vertical="center"/>
    </xf>
    <xf numFmtId="49" fontId="17" fillId="0" borderId="14" xfId="4" applyNumberFormat="1" applyFont="1" applyBorder="1" applyAlignment="1">
      <alignment horizontal="center" vertical="center"/>
    </xf>
    <xf numFmtId="0" fontId="16" fillId="0" borderId="12" xfId="4" applyFont="1" applyBorder="1" applyAlignment="1">
      <alignment horizontal="left" vertical="center"/>
    </xf>
    <xf numFmtId="0" fontId="16" fillId="0" borderId="61" xfId="4" applyFont="1" applyBorder="1" applyAlignment="1">
      <alignment horizontal="left" vertical="center"/>
    </xf>
    <xf numFmtId="0" fontId="16" fillId="0" borderId="14" xfId="4" applyFont="1" applyBorder="1" applyAlignment="1">
      <alignment horizontal="left" vertical="center"/>
    </xf>
    <xf numFmtId="166" fontId="16" fillId="0" borderId="12" xfId="4" applyNumberFormat="1" applyFont="1" applyBorder="1" applyAlignment="1">
      <alignment horizontal="center" vertical="center"/>
    </xf>
    <xf numFmtId="166" fontId="16" fillId="0" borderId="61" xfId="4" applyNumberFormat="1" applyFont="1" applyBorder="1" applyAlignment="1">
      <alignment horizontal="center" vertical="center"/>
    </xf>
    <xf numFmtId="166" fontId="16" fillId="0" borderId="14" xfId="4" applyNumberFormat="1" applyFont="1" applyBorder="1" applyAlignment="1">
      <alignment horizontal="center" vertical="center"/>
    </xf>
    <xf numFmtId="10" fontId="16" fillId="0" borderId="12" xfId="4" applyNumberFormat="1" applyFont="1" applyBorder="1" applyAlignment="1">
      <alignment horizontal="center" vertical="center"/>
    </xf>
    <xf numFmtId="10" fontId="16" fillId="0" borderId="61" xfId="4" applyNumberFormat="1" applyFont="1" applyBorder="1" applyAlignment="1">
      <alignment horizontal="center" vertical="center"/>
    </xf>
    <xf numFmtId="10" fontId="16" fillId="0" borderId="14" xfId="4" applyNumberFormat="1" applyFont="1" applyBorder="1" applyAlignment="1">
      <alignment horizontal="center" vertical="center"/>
    </xf>
    <xf numFmtId="0" fontId="17" fillId="0" borderId="22" xfId="4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49" fontId="6" fillId="0" borderId="22" xfId="4" applyNumberFormat="1" applyFont="1" applyBorder="1" applyAlignment="1">
      <alignment horizontal="left" vertical="center" wrapText="1"/>
    </xf>
    <xf numFmtId="0" fontId="16" fillId="0" borderId="12" xfId="4" applyFont="1" applyBorder="1" applyAlignment="1">
      <alignment horizontal="left" vertical="center" wrapText="1"/>
    </xf>
    <xf numFmtId="0" fontId="16" fillId="0" borderId="61" xfId="4" applyFont="1" applyBorder="1" applyAlignment="1">
      <alignment horizontal="left" vertical="center" wrapText="1"/>
    </xf>
    <xf numFmtId="0" fontId="16" fillId="0" borderId="14" xfId="4" applyFont="1" applyBorder="1" applyAlignment="1">
      <alignment horizontal="left" vertical="center" wrapText="1"/>
    </xf>
    <xf numFmtId="0" fontId="20" fillId="0" borderId="12" xfId="4" applyFont="1" applyBorder="1" applyAlignment="1">
      <alignment horizontal="right" wrapText="1"/>
    </xf>
    <xf numFmtId="166" fontId="0" fillId="0" borderId="61" xfId="0" applyNumberFormat="1" applyBorder="1" applyAlignment="1">
      <alignment horizontal="right" wrapText="1"/>
    </xf>
    <xf numFmtId="166" fontId="0" fillId="0" borderId="14" xfId="0" applyNumberFormat="1" applyBorder="1" applyAlignment="1">
      <alignment horizontal="right" wrapText="1"/>
    </xf>
    <xf numFmtId="166" fontId="21" fillId="0" borderId="12" xfId="4" applyNumberFormat="1" applyFont="1" applyBorder="1" applyAlignment="1">
      <alignment wrapText="1"/>
    </xf>
    <xf numFmtId="0" fontId="0" fillId="0" borderId="61" xfId="0" applyBorder="1" applyAlignment="1">
      <alignment wrapText="1"/>
    </xf>
    <xf numFmtId="0" fontId="0" fillId="0" borderId="14" xfId="0" applyBorder="1" applyAlignment="1">
      <alignment wrapText="1"/>
    </xf>
    <xf numFmtId="2" fontId="17" fillId="0" borderId="12" xfId="4" applyNumberFormat="1" applyFont="1" applyBorder="1" applyAlignment="1">
      <alignment horizontal="center" vertical="center"/>
    </xf>
    <xf numFmtId="2" fontId="17" fillId="0" borderId="61" xfId="4" applyNumberFormat="1" applyFont="1" applyBorder="1" applyAlignment="1">
      <alignment horizontal="center" vertical="center"/>
    </xf>
    <xf numFmtId="2" fontId="17" fillId="0" borderId="14" xfId="4" applyNumberFormat="1" applyFont="1" applyBorder="1" applyAlignment="1">
      <alignment horizontal="center" vertical="center"/>
    </xf>
    <xf numFmtId="0" fontId="17" fillId="0" borderId="23" xfId="4" applyFont="1" applyBorder="1" applyAlignment="1">
      <alignment horizontal="left" vertical="center" wrapText="1"/>
    </xf>
    <xf numFmtId="0" fontId="0" fillId="0" borderId="24" xfId="0" applyBorder="1" applyAlignment="1">
      <alignment wrapText="1"/>
    </xf>
  </cellXfs>
  <cellStyles count="6">
    <cellStyle name="Hipervínculo" xfId="2" builtinId="8"/>
    <cellStyle name="Normal" xfId="0" builtinId="0"/>
    <cellStyle name="Normal 2" xfId="3"/>
    <cellStyle name="Normal 3" xfId="5"/>
    <cellStyle name="Normal_PRESUPUESTO UEP 25-08-10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16244749867592"/>
          <c:y val="7.492795389048991E-2"/>
          <c:w val="0.65946061982794857"/>
          <c:h val="0.7262247838616714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'PLAN DE TRABAJO'!$E$9:$Q$9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'PLAN DE TRABAJO'!$E$85:$Q$85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FA-43B9-970C-789F8ED63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738200"/>
        <c:axId val="389738592"/>
      </c:lineChart>
      <c:catAx>
        <c:axId val="389738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PLAZO DE OBRA</a:t>
                </a:r>
              </a:p>
            </c:rich>
          </c:tx>
          <c:layout>
            <c:manualLayout>
              <c:xMode val="edge"/>
              <c:yMode val="edge"/>
              <c:x val="0.39459535125676881"/>
              <c:y val="0.890489913544668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389738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7385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AVANCE DE OBRA</a:t>
                </a:r>
              </a:p>
            </c:rich>
          </c:tx>
          <c:layout>
            <c:manualLayout>
              <c:xMode val="edge"/>
              <c:yMode val="edge"/>
              <c:x val="2.8828828828828829E-2"/>
              <c:y val="0.268011527377521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3897382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144295476578934"/>
          <c:y val="0.4063400576368878"/>
          <c:w val="0.14414433330968771"/>
          <c:h val="6.340057636887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0056" r="0.75000000000000056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0</xdr:rowOff>
    </xdr:from>
    <xdr:to>
      <xdr:col>8</xdr:col>
      <xdr:colOff>752475</xdr:colOff>
      <xdr:row>0</xdr:row>
      <xdr:rowOff>0</xdr:rowOff>
    </xdr:to>
    <xdr:pic>
      <xdr:nvPicPr>
        <xdr:cNvPr id="2" name="Picture 4" descr="Logo 70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7</xdr:row>
      <xdr:rowOff>9525</xdr:rowOff>
    </xdr:from>
    <xdr:to>
      <xdr:col>7</xdr:col>
      <xdr:colOff>400050</xdr:colOff>
      <xdr:row>27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1284"/>
  <sheetViews>
    <sheetView tabSelected="1" view="pageBreakPreview" topLeftCell="A764" zoomScaleSheetLayoutView="100" workbookViewId="0">
      <selection activeCell="A1174" sqref="A1:I1174"/>
    </sheetView>
  </sheetViews>
  <sheetFormatPr baseColWidth="10" defaultRowHeight="12.75" x14ac:dyDescent="0.2"/>
  <cols>
    <col min="1" max="1" width="4.5703125" style="203" bestFit="1" customWidth="1"/>
    <col min="2" max="2" width="4.5703125" customWidth="1"/>
    <col min="3" max="3" width="55.28515625" customWidth="1"/>
    <col min="4" max="4" width="6.42578125" bestFit="1" customWidth="1"/>
    <col min="5" max="5" width="10.7109375" customWidth="1"/>
    <col min="6" max="6" width="15.42578125" customWidth="1"/>
    <col min="7" max="7" width="18.140625" customWidth="1"/>
    <col min="8" max="8" width="19.28515625" customWidth="1"/>
    <col min="9" max="9" width="11.28515625" customWidth="1"/>
    <col min="10" max="10" width="10.85546875" customWidth="1"/>
    <col min="11" max="11" width="3.5703125" bestFit="1" customWidth="1"/>
    <col min="12" max="12" width="6.5703125" bestFit="1" customWidth="1"/>
  </cols>
  <sheetData>
    <row r="1" spans="1:10" ht="13.5" thickBot="1" x14ac:dyDescent="0.25">
      <c r="A1" s="533"/>
      <c r="B1" s="441"/>
      <c r="C1" s="441"/>
      <c r="D1" s="441"/>
      <c r="E1" s="441"/>
      <c r="F1" s="441"/>
      <c r="G1" s="441"/>
      <c r="H1" s="441"/>
      <c r="I1" s="441"/>
    </row>
    <row r="2" spans="1:10" ht="18.75" thickBot="1" x14ac:dyDescent="0.3">
      <c r="A2" s="534" t="s">
        <v>0</v>
      </c>
      <c r="B2" s="535"/>
      <c r="C2" s="535"/>
      <c r="D2" s="535"/>
      <c r="E2" s="536"/>
      <c r="F2" s="536"/>
      <c r="G2" s="536"/>
      <c r="H2" s="537"/>
      <c r="I2" s="538"/>
    </row>
    <row r="3" spans="1:10" ht="9.75" customHeight="1" thickBot="1" x14ac:dyDescent="0.25">
      <c r="A3" s="539"/>
      <c r="B3" s="526"/>
      <c r="C3" s="526"/>
      <c r="D3" s="526"/>
      <c r="E3" s="526"/>
      <c r="F3" s="526"/>
      <c r="G3" s="526"/>
      <c r="H3" s="526"/>
      <c r="I3" s="527"/>
    </row>
    <row r="4" spans="1:10" x14ac:dyDescent="0.2">
      <c r="A4" s="540" t="s">
        <v>1</v>
      </c>
      <c r="B4" s="541"/>
      <c r="C4" s="542"/>
      <c r="D4" s="542"/>
      <c r="E4" s="543"/>
      <c r="F4" s="544" t="s">
        <v>2</v>
      </c>
      <c r="G4" s="533"/>
      <c r="H4" s="533"/>
      <c r="I4" s="545"/>
    </row>
    <row r="5" spans="1:10" ht="13.5" thickBot="1" x14ac:dyDescent="0.25">
      <c r="A5" s="546" t="s">
        <v>1112</v>
      </c>
      <c r="B5" s="547"/>
      <c r="C5" s="548"/>
      <c r="D5" s="548"/>
      <c r="E5" s="549"/>
      <c r="F5" s="550" t="s">
        <v>1116</v>
      </c>
      <c r="G5" s="551"/>
      <c r="H5" s="551"/>
      <c r="I5" s="552"/>
    </row>
    <row r="6" spans="1:10" ht="13.5" thickBot="1" x14ac:dyDescent="0.25">
      <c r="A6" s="533"/>
      <c r="B6" s="441"/>
      <c r="C6" s="441"/>
      <c r="D6" s="441"/>
      <c r="E6" s="441"/>
      <c r="F6" s="441"/>
      <c r="G6" s="441"/>
      <c r="H6" s="441"/>
      <c r="I6" s="441"/>
    </row>
    <row r="7" spans="1:10" x14ac:dyDescent="0.2">
      <c r="A7" s="563" t="s">
        <v>3</v>
      </c>
      <c r="B7" s="564"/>
      <c r="C7" s="565"/>
      <c r="D7" s="565"/>
      <c r="E7" s="566"/>
      <c r="F7" s="567" t="s">
        <v>4</v>
      </c>
      <c r="G7" s="568" t="s">
        <v>4</v>
      </c>
      <c r="H7" s="568"/>
      <c r="I7" s="569"/>
    </row>
    <row r="8" spans="1:10" ht="13.5" thickBot="1" x14ac:dyDescent="0.25">
      <c r="A8" s="546" t="s">
        <v>1117</v>
      </c>
      <c r="B8" s="547"/>
      <c r="C8" s="548"/>
      <c r="D8" s="548"/>
      <c r="E8" s="549"/>
      <c r="F8" s="570">
        <v>43862</v>
      </c>
      <c r="G8" s="551"/>
      <c r="H8" s="551"/>
      <c r="I8" s="552"/>
    </row>
    <row r="9" spans="1:10" ht="13.5" thickBot="1" x14ac:dyDescent="0.25">
      <c r="A9" s="571"/>
      <c r="B9" s="572"/>
      <c r="C9" s="572"/>
      <c r="D9" s="572"/>
      <c r="E9" s="572"/>
      <c r="F9" s="572"/>
      <c r="G9" s="572"/>
      <c r="H9" s="572"/>
      <c r="I9" s="573"/>
    </row>
    <row r="10" spans="1:10" ht="13.5" thickBot="1" x14ac:dyDescent="0.25">
      <c r="A10" s="553" t="s">
        <v>5</v>
      </c>
      <c r="B10" s="553" t="s">
        <v>6</v>
      </c>
      <c r="C10" s="555" t="s">
        <v>7</v>
      </c>
      <c r="D10" s="557" t="s">
        <v>8</v>
      </c>
      <c r="E10" s="558"/>
      <c r="F10" s="475" t="s">
        <v>9</v>
      </c>
      <c r="G10" s="559"/>
      <c r="H10" s="560"/>
      <c r="I10" s="561" t="s">
        <v>10</v>
      </c>
    </row>
    <row r="11" spans="1:10" ht="13.5" thickBot="1" x14ac:dyDescent="0.25">
      <c r="A11" s="554"/>
      <c r="B11" s="554"/>
      <c r="C11" s="556"/>
      <c r="D11" s="1" t="s">
        <v>11</v>
      </c>
      <c r="E11" s="2" t="s">
        <v>12</v>
      </c>
      <c r="F11" s="3" t="s">
        <v>13</v>
      </c>
      <c r="G11" s="3" t="s">
        <v>14</v>
      </c>
      <c r="H11" s="3" t="s">
        <v>15</v>
      </c>
      <c r="I11" s="562"/>
    </row>
    <row r="12" spans="1:10" ht="13.5" thickBot="1" x14ac:dyDescent="0.25">
      <c r="A12" s="4"/>
      <c r="B12" s="4"/>
      <c r="C12" s="5"/>
      <c r="D12" s="6"/>
      <c r="E12" s="7"/>
      <c r="F12" s="8"/>
      <c r="G12" s="8"/>
      <c r="H12" s="8"/>
      <c r="I12" s="9"/>
    </row>
    <row r="13" spans="1:10" ht="16.5" thickBot="1" x14ac:dyDescent="0.3">
      <c r="A13" s="10" t="s">
        <v>16</v>
      </c>
      <c r="B13" s="11"/>
      <c r="C13" s="525" t="s">
        <v>17</v>
      </c>
      <c r="D13" s="526"/>
      <c r="E13" s="526"/>
      <c r="F13" s="526"/>
      <c r="G13" s="527"/>
      <c r="H13" s="12">
        <f>SUM(G14:G48)</f>
        <v>731708.4142</v>
      </c>
      <c r="I13" s="13">
        <f>H13/$H$1115</f>
        <v>0.10040989995754625</v>
      </c>
      <c r="J13" s="14" t="s">
        <v>18</v>
      </c>
    </row>
    <row r="14" spans="1:10" hidden="1" x14ac:dyDescent="0.2">
      <c r="A14" s="15" t="s">
        <v>19</v>
      </c>
      <c r="B14" s="16"/>
      <c r="C14" s="17" t="s">
        <v>282</v>
      </c>
      <c r="D14" s="18" t="s">
        <v>24</v>
      </c>
      <c r="E14" s="19"/>
      <c r="F14" s="20">
        <v>226.96</v>
      </c>
      <c r="G14" s="21">
        <f t="shared" ref="G14:G45" si="0">E14*F14</f>
        <v>0</v>
      </c>
      <c r="H14" s="22"/>
      <c r="I14" s="23">
        <f t="shared" ref="I14:I41" si="1">G14/$H$1115</f>
        <v>0</v>
      </c>
    </row>
    <row r="15" spans="1:10" x14ac:dyDescent="0.2">
      <c r="A15" s="24" t="s">
        <v>20</v>
      </c>
      <c r="B15" s="25"/>
      <c r="C15" s="26" t="s">
        <v>283</v>
      </c>
      <c r="D15" s="27" t="s">
        <v>24</v>
      </c>
      <c r="E15" s="28">
        <v>5</v>
      </c>
      <c r="F15" s="29">
        <v>4164.6000000000004</v>
      </c>
      <c r="G15" s="30">
        <f>E15*F15</f>
        <v>20823</v>
      </c>
      <c r="H15" s="31"/>
      <c r="I15" s="32">
        <f t="shared" si="1"/>
        <v>2.8574706894712453E-3</v>
      </c>
    </row>
    <row r="16" spans="1:10" x14ac:dyDescent="0.2">
      <c r="A16" s="24" t="s">
        <v>21</v>
      </c>
      <c r="B16" s="25"/>
      <c r="C16" s="26" t="s">
        <v>284</v>
      </c>
      <c r="D16" s="27" t="s">
        <v>60</v>
      </c>
      <c r="E16" s="28">
        <v>65.88</v>
      </c>
      <c r="F16" s="29">
        <v>389.25</v>
      </c>
      <c r="G16" s="30">
        <f t="shared" si="0"/>
        <v>25643.789999999997</v>
      </c>
      <c r="H16" s="31"/>
      <c r="I16" s="32">
        <f t="shared" si="1"/>
        <v>3.5190115877614088E-3</v>
      </c>
    </row>
    <row r="17" spans="1:9" hidden="1" x14ac:dyDescent="0.2">
      <c r="A17" s="24" t="s">
        <v>22</v>
      </c>
      <c r="B17" s="25" t="s">
        <v>16</v>
      </c>
      <c r="C17" s="33" t="s">
        <v>285</v>
      </c>
      <c r="D17" s="27" t="s">
        <v>24</v>
      </c>
      <c r="E17" s="28"/>
      <c r="F17" s="29">
        <v>2170.5</v>
      </c>
      <c r="G17" s="30">
        <f>E17*F17</f>
        <v>0</v>
      </c>
      <c r="H17" s="31"/>
      <c r="I17" s="32">
        <f t="shared" si="1"/>
        <v>0</v>
      </c>
    </row>
    <row r="18" spans="1:9" ht="15" customHeight="1" x14ac:dyDescent="0.2">
      <c r="A18" s="24"/>
      <c r="B18" s="25" t="s">
        <v>23</v>
      </c>
      <c r="C18" s="33" t="s">
        <v>286</v>
      </c>
      <c r="D18" s="27" t="s">
        <v>24</v>
      </c>
      <c r="E18" s="28">
        <v>39.200000000000003</v>
      </c>
      <c r="F18" s="29">
        <v>6876.18</v>
      </c>
      <c r="G18" s="34">
        <f t="shared" si="0"/>
        <v>269546.25600000005</v>
      </c>
      <c r="H18" s="31"/>
      <c r="I18" s="32">
        <f t="shared" si="1"/>
        <v>3.6988931757033709E-2</v>
      </c>
    </row>
    <row r="19" spans="1:9" hidden="1" x14ac:dyDescent="0.2">
      <c r="A19" s="24"/>
      <c r="B19" s="25" t="s">
        <v>25</v>
      </c>
      <c r="C19" s="33" t="s">
        <v>287</v>
      </c>
      <c r="D19" s="27" t="s">
        <v>26</v>
      </c>
      <c r="E19" s="28"/>
      <c r="F19" s="29">
        <v>2888.65</v>
      </c>
      <c r="G19" s="30">
        <f t="shared" si="0"/>
        <v>0</v>
      </c>
      <c r="H19" s="31"/>
      <c r="I19" s="32">
        <f t="shared" si="1"/>
        <v>0</v>
      </c>
    </row>
    <row r="20" spans="1:9" hidden="1" x14ac:dyDescent="0.2">
      <c r="A20" s="24"/>
      <c r="B20" s="25" t="s">
        <v>27</v>
      </c>
      <c r="C20" s="33" t="s">
        <v>288</v>
      </c>
      <c r="D20" s="27" t="s">
        <v>26</v>
      </c>
      <c r="E20" s="28"/>
      <c r="F20" s="29">
        <v>10831.01</v>
      </c>
      <c r="G20" s="30">
        <f t="shared" si="0"/>
        <v>0</v>
      </c>
      <c r="H20" s="31"/>
      <c r="I20" s="32">
        <f t="shared" si="1"/>
        <v>0</v>
      </c>
    </row>
    <row r="21" spans="1:9" hidden="1" x14ac:dyDescent="0.2">
      <c r="A21" s="24"/>
      <c r="B21" s="25" t="s">
        <v>28</v>
      </c>
      <c r="C21" s="33" t="s">
        <v>289</v>
      </c>
      <c r="D21" s="27" t="s">
        <v>26</v>
      </c>
      <c r="E21" s="28"/>
      <c r="F21" s="29">
        <v>4957.1400000000003</v>
      </c>
      <c r="G21" s="30">
        <f t="shared" si="0"/>
        <v>0</v>
      </c>
      <c r="H21" s="31"/>
      <c r="I21" s="32">
        <f t="shared" si="1"/>
        <v>0</v>
      </c>
    </row>
    <row r="22" spans="1:9" x14ac:dyDescent="0.2">
      <c r="A22" s="24"/>
      <c r="B22" s="25" t="s">
        <v>29</v>
      </c>
      <c r="C22" s="33" t="s">
        <v>290</v>
      </c>
      <c r="D22" s="27" t="s">
        <v>26</v>
      </c>
      <c r="E22" s="28">
        <v>0.79</v>
      </c>
      <c r="F22" s="29">
        <v>3219.16</v>
      </c>
      <c r="G22" s="30">
        <f>E22*F22</f>
        <v>2543.1363999999999</v>
      </c>
      <c r="H22" s="31"/>
      <c r="I22" s="32">
        <f t="shared" si="1"/>
        <v>3.4898610778117561E-4</v>
      </c>
    </row>
    <row r="23" spans="1:9" x14ac:dyDescent="0.2">
      <c r="A23" s="24"/>
      <c r="B23" s="25" t="s">
        <v>30</v>
      </c>
      <c r="C23" s="33" t="s">
        <v>291</v>
      </c>
      <c r="D23" s="27" t="s">
        <v>24</v>
      </c>
      <c r="E23" s="28">
        <v>4</v>
      </c>
      <c r="F23" s="29">
        <v>663.44</v>
      </c>
      <c r="G23" s="30">
        <f t="shared" si="0"/>
        <v>2653.76</v>
      </c>
      <c r="H23" s="31"/>
      <c r="I23" s="32">
        <f t="shared" si="1"/>
        <v>3.6416661465164541E-4</v>
      </c>
    </row>
    <row r="24" spans="1:9" hidden="1" x14ac:dyDescent="0.2">
      <c r="A24" s="24"/>
      <c r="B24" s="25" t="s">
        <v>31</v>
      </c>
      <c r="C24" s="33" t="s">
        <v>292</v>
      </c>
      <c r="D24" s="27" t="s">
        <v>24</v>
      </c>
      <c r="E24" s="28"/>
      <c r="F24" s="29">
        <v>710.15</v>
      </c>
      <c r="G24" s="30">
        <f t="shared" si="0"/>
        <v>0</v>
      </c>
      <c r="H24" s="31"/>
      <c r="I24" s="32">
        <f t="shared" si="1"/>
        <v>0</v>
      </c>
    </row>
    <row r="25" spans="1:9" x14ac:dyDescent="0.2">
      <c r="A25" s="24"/>
      <c r="B25" s="25" t="s">
        <v>32</v>
      </c>
      <c r="C25" s="33" t="s">
        <v>293</v>
      </c>
      <c r="D25" s="27" t="s">
        <v>26</v>
      </c>
      <c r="E25" s="28">
        <v>2.92</v>
      </c>
      <c r="F25" s="29">
        <v>7683.38</v>
      </c>
      <c r="G25" s="30">
        <f t="shared" si="0"/>
        <v>22435.4696</v>
      </c>
      <c r="H25" s="31"/>
      <c r="I25" s="32">
        <f t="shared" si="1"/>
        <v>3.078744503026613E-3</v>
      </c>
    </row>
    <row r="26" spans="1:9" x14ac:dyDescent="0.2">
      <c r="A26" s="24"/>
      <c r="B26" s="25" t="s">
        <v>33</v>
      </c>
      <c r="C26" s="33" t="s">
        <v>294</v>
      </c>
      <c r="D26" s="27" t="s">
        <v>24</v>
      </c>
      <c r="E26" s="28">
        <v>24.3</v>
      </c>
      <c r="F26" s="29">
        <v>688.71</v>
      </c>
      <c r="G26" s="30">
        <f t="shared" si="0"/>
        <v>16735.653000000002</v>
      </c>
      <c r="H26" s="31"/>
      <c r="I26" s="32">
        <f t="shared" si="1"/>
        <v>2.2965777225501379E-3</v>
      </c>
    </row>
    <row r="27" spans="1:9" x14ac:dyDescent="0.2">
      <c r="A27" s="24"/>
      <c r="B27" s="25" t="s">
        <v>34</v>
      </c>
      <c r="C27" s="33" t="s">
        <v>295</v>
      </c>
      <c r="D27" s="27" t="s">
        <v>24</v>
      </c>
      <c r="E27" s="28">
        <v>12.64</v>
      </c>
      <c r="F27" s="29">
        <v>623.39</v>
      </c>
      <c r="G27" s="30">
        <f t="shared" si="0"/>
        <v>7879.6495999999997</v>
      </c>
      <c r="H27" s="31"/>
      <c r="I27" s="32">
        <f t="shared" si="1"/>
        <v>1.0812979770111809E-3</v>
      </c>
    </row>
    <row r="28" spans="1:9" hidden="1" x14ac:dyDescent="0.2">
      <c r="A28" s="24"/>
      <c r="B28" s="25" t="s">
        <v>35</v>
      </c>
      <c r="C28" s="33" t="s">
        <v>296</v>
      </c>
      <c r="D28" s="27" t="s">
        <v>36</v>
      </c>
      <c r="E28" s="28"/>
      <c r="F28" s="29">
        <v>759.7</v>
      </c>
      <c r="G28" s="30">
        <f t="shared" si="0"/>
        <v>0</v>
      </c>
      <c r="H28" s="31"/>
      <c r="I28" s="32">
        <f t="shared" si="1"/>
        <v>0</v>
      </c>
    </row>
    <row r="29" spans="1:9" hidden="1" x14ac:dyDescent="0.2">
      <c r="A29" s="24"/>
      <c r="B29" s="25" t="s">
        <v>37</v>
      </c>
      <c r="C29" s="33" t="s">
        <v>1097</v>
      </c>
      <c r="D29" s="305" t="s">
        <v>60</v>
      </c>
      <c r="E29" s="28"/>
      <c r="F29" s="29">
        <v>827.85</v>
      </c>
      <c r="G29" s="30">
        <f t="shared" ref="G29" si="2">E29*F29</f>
        <v>0</v>
      </c>
      <c r="H29" s="31"/>
      <c r="I29" s="32">
        <f t="shared" si="1"/>
        <v>0</v>
      </c>
    </row>
    <row r="30" spans="1:9" hidden="1" x14ac:dyDescent="0.2">
      <c r="A30" s="24"/>
      <c r="B30" s="25" t="s">
        <v>38</v>
      </c>
      <c r="C30" s="33" t="s">
        <v>297</v>
      </c>
      <c r="D30" s="27" t="s">
        <v>24</v>
      </c>
      <c r="E30" s="28"/>
      <c r="F30" s="29">
        <v>889.35</v>
      </c>
      <c r="G30" s="30">
        <f t="shared" si="0"/>
        <v>0</v>
      </c>
      <c r="H30" s="31"/>
      <c r="I30" s="32">
        <f t="shared" si="1"/>
        <v>0</v>
      </c>
    </row>
    <row r="31" spans="1:9" hidden="1" x14ac:dyDescent="0.2">
      <c r="A31" s="24"/>
      <c r="B31" s="25" t="s">
        <v>39</v>
      </c>
      <c r="C31" s="33" t="s">
        <v>298</v>
      </c>
      <c r="D31" s="27" t="s">
        <v>24</v>
      </c>
      <c r="E31" s="28"/>
      <c r="F31" s="29">
        <v>1137.8800000000001</v>
      </c>
      <c r="G31" s="30">
        <f>E31*F31</f>
        <v>0</v>
      </c>
      <c r="H31" s="31"/>
      <c r="I31" s="32">
        <f t="shared" si="1"/>
        <v>0</v>
      </c>
    </row>
    <row r="32" spans="1:9" hidden="1" x14ac:dyDescent="0.2">
      <c r="A32" s="24"/>
      <c r="B32" s="25" t="s">
        <v>40</v>
      </c>
      <c r="C32" s="33" t="s">
        <v>299</v>
      </c>
      <c r="D32" s="27" t="s">
        <v>24</v>
      </c>
      <c r="E32" s="28"/>
      <c r="F32" s="29">
        <v>379.85</v>
      </c>
      <c r="G32" s="30">
        <f t="shared" si="0"/>
        <v>0</v>
      </c>
      <c r="H32" s="31"/>
      <c r="I32" s="32">
        <f t="shared" si="1"/>
        <v>0</v>
      </c>
    </row>
    <row r="33" spans="1:9" hidden="1" x14ac:dyDescent="0.2">
      <c r="A33" s="24"/>
      <c r="B33" s="25" t="s">
        <v>41</v>
      </c>
      <c r="C33" s="33" t="s">
        <v>300</v>
      </c>
      <c r="D33" s="27" t="s">
        <v>24</v>
      </c>
      <c r="E33" s="28"/>
      <c r="F33" s="29">
        <v>448</v>
      </c>
      <c r="G33" s="30">
        <f>E33*F33</f>
        <v>0</v>
      </c>
      <c r="H33" s="31"/>
      <c r="I33" s="32">
        <f t="shared" si="1"/>
        <v>0</v>
      </c>
    </row>
    <row r="34" spans="1:9" hidden="1" x14ac:dyDescent="0.2">
      <c r="A34" s="24"/>
      <c r="B34" s="25" t="s">
        <v>42</v>
      </c>
      <c r="C34" s="33" t="s">
        <v>301</v>
      </c>
      <c r="D34" s="27" t="s">
        <v>24</v>
      </c>
      <c r="E34" s="28"/>
      <c r="F34" s="29">
        <v>301.22000000000003</v>
      </c>
      <c r="G34" s="30">
        <f t="shared" si="0"/>
        <v>0</v>
      </c>
      <c r="H34" s="31"/>
      <c r="I34" s="32">
        <f t="shared" si="1"/>
        <v>0</v>
      </c>
    </row>
    <row r="35" spans="1:9" hidden="1" x14ac:dyDescent="0.2">
      <c r="A35" s="24"/>
      <c r="B35" s="25" t="s">
        <v>43</v>
      </c>
      <c r="C35" s="33" t="s">
        <v>302</v>
      </c>
      <c r="D35" s="27" t="s">
        <v>24</v>
      </c>
      <c r="E35" s="28"/>
      <c r="F35" s="29">
        <v>309.56</v>
      </c>
      <c r="G35" s="30">
        <f t="shared" si="0"/>
        <v>0</v>
      </c>
      <c r="H35" s="31"/>
      <c r="I35" s="32">
        <f t="shared" si="1"/>
        <v>0</v>
      </c>
    </row>
    <row r="36" spans="1:9" hidden="1" x14ac:dyDescent="0.2">
      <c r="A36" s="24"/>
      <c r="B36" s="25" t="s">
        <v>44</v>
      </c>
      <c r="C36" s="33" t="s">
        <v>303</v>
      </c>
      <c r="D36" s="27" t="s">
        <v>24</v>
      </c>
      <c r="E36" s="28"/>
      <c r="F36" s="29">
        <v>536.19000000000005</v>
      </c>
      <c r="G36" s="30">
        <f t="shared" si="0"/>
        <v>0</v>
      </c>
      <c r="H36" s="31"/>
      <c r="I36" s="32">
        <f t="shared" si="1"/>
        <v>0</v>
      </c>
    </row>
    <row r="37" spans="1:9" ht="25.5" hidden="1" x14ac:dyDescent="0.2">
      <c r="A37" s="24"/>
      <c r="B37" s="25" t="s">
        <v>45</v>
      </c>
      <c r="C37" s="33" t="s">
        <v>304</v>
      </c>
      <c r="D37" s="27" t="s">
        <v>24</v>
      </c>
      <c r="E37" s="28"/>
      <c r="F37" s="29">
        <v>652.47</v>
      </c>
      <c r="G37" s="30">
        <f t="shared" si="0"/>
        <v>0</v>
      </c>
      <c r="H37" s="31"/>
      <c r="I37" s="32">
        <f t="shared" si="1"/>
        <v>0</v>
      </c>
    </row>
    <row r="38" spans="1:9" hidden="1" x14ac:dyDescent="0.2">
      <c r="A38" s="24"/>
      <c r="B38" s="25" t="s">
        <v>46</v>
      </c>
      <c r="C38" s="33" t="s">
        <v>305</v>
      </c>
      <c r="D38" s="27" t="s">
        <v>24</v>
      </c>
      <c r="E38" s="28"/>
      <c r="F38" s="29">
        <v>1431.28</v>
      </c>
      <c r="G38" s="30">
        <f t="shared" si="0"/>
        <v>0</v>
      </c>
      <c r="H38" s="31"/>
      <c r="I38" s="32">
        <f t="shared" si="1"/>
        <v>0</v>
      </c>
    </row>
    <row r="39" spans="1:9" hidden="1" x14ac:dyDescent="0.2">
      <c r="A39" s="24"/>
      <c r="B39" s="25" t="s">
        <v>59</v>
      </c>
      <c r="C39" s="33" t="s">
        <v>306</v>
      </c>
      <c r="D39" s="27" t="s">
        <v>24</v>
      </c>
      <c r="E39" s="28"/>
      <c r="F39" s="29">
        <v>272.62</v>
      </c>
      <c r="G39" s="30">
        <f t="shared" si="0"/>
        <v>0</v>
      </c>
      <c r="H39" s="31"/>
      <c r="I39" s="32">
        <f t="shared" si="1"/>
        <v>0</v>
      </c>
    </row>
    <row r="40" spans="1:9" ht="25.5" x14ac:dyDescent="0.2">
      <c r="A40" s="24" t="s">
        <v>47</v>
      </c>
      <c r="B40" s="304" t="s">
        <v>16</v>
      </c>
      <c r="C40" s="33" t="s">
        <v>307</v>
      </c>
      <c r="D40" s="27" t="s">
        <v>24</v>
      </c>
      <c r="E40" s="28">
        <v>38.28</v>
      </c>
      <c r="F40" s="29">
        <v>2271.5700000000002</v>
      </c>
      <c r="G40" s="30">
        <f t="shared" si="0"/>
        <v>86955.699600000007</v>
      </c>
      <c r="H40" s="31"/>
      <c r="I40" s="32">
        <f t="shared" si="1"/>
        <v>1.1932640008138429E-2</v>
      </c>
    </row>
    <row r="41" spans="1:9" x14ac:dyDescent="0.2">
      <c r="A41" s="24"/>
      <c r="B41" s="304" t="s">
        <v>23</v>
      </c>
      <c r="C41" s="33" t="s">
        <v>1098</v>
      </c>
      <c r="D41" s="305" t="s">
        <v>36</v>
      </c>
      <c r="E41" s="28">
        <v>1</v>
      </c>
      <c r="F41" s="29">
        <v>120137.28</v>
      </c>
      <c r="G41" s="30">
        <f t="shared" ref="G41" si="3">E41*F41</f>
        <v>120137.28</v>
      </c>
      <c r="H41" s="31"/>
      <c r="I41" s="32">
        <f t="shared" si="1"/>
        <v>1.6486037377553667E-2</v>
      </c>
    </row>
    <row r="42" spans="1:9" hidden="1" x14ac:dyDescent="0.2">
      <c r="A42" s="24"/>
      <c r="B42" s="304" t="s">
        <v>25</v>
      </c>
      <c r="C42" s="33" t="s">
        <v>1099</v>
      </c>
      <c r="D42" s="305" t="s">
        <v>1100</v>
      </c>
      <c r="E42" s="28"/>
      <c r="F42" s="29">
        <v>2219.6799999999998</v>
      </c>
      <c r="G42" s="30">
        <f t="shared" ref="G42" si="4">E42*F42</f>
        <v>0</v>
      </c>
      <c r="H42" s="31"/>
      <c r="I42" s="32">
        <f t="shared" ref="I42" si="5">G42/$H$1115</f>
        <v>0</v>
      </c>
    </row>
    <row r="43" spans="1:9" x14ac:dyDescent="0.2">
      <c r="A43" s="24" t="s">
        <v>48</v>
      </c>
      <c r="B43" s="25" t="s">
        <v>16</v>
      </c>
      <c r="C43" s="33" t="s">
        <v>308</v>
      </c>
      <c r="D43" s="27" t="s">
        <v>36</v>
      </c>
      <c r="E43" s="28">
        <v>1</v>
      </c>
      <c r="F43" s="29">
        <v>25587.74</v>
      </c>
      <c r="G43" s="30">
        <f t="shared" si="0"/>
        <v>25587.74</v>
      </c>
      <c r="H43" s="31"/>
      <c r="I43" s="32">
        <f>G43/$H$1115</f>
        <v>3.5113200336075955E-3</v>
      </c>
    </row>
    <row r="44" spans="1:9" hidden="1" x14ac:dyDescent="0.2">
      <c r="A44" s="24"/>
      <c r="B44" s="25" t="s">
        <v>23</v>
      </c>
      <c r="C44" s="33" t="s">
        <v>309</v>
      </c>
      <c r="D44" s="27" t="s">
        <v>36</v>
      </c>
      <c r="E44" s="28"/>
      <c r="F44" s="29">
        <v>16130.96</v>
      </c>
      <c r="G44" s="30">
        <f t="shared" si="0"/>
        <v>0</v>
      </c>
      <c r="H44" s="31"/>
      <c r="I44" s="32">
        <f>G44/$H$1115</f>
        <v>0</v>
      </c>
    </row>
    <row r="45" spans="1:9" ht="13.5" thickBot="1" x14ac:dyDescent="0.25">
      <c r="A45" s="24" t="s">
        <v>49</v>
      </c>
      <c r="B45" s="25"/>
      <c r="C45" s="33" t="s">
        <v>310</v>
      </c>
      <c r="D45" s="27" t="s">
        <v>50</v>
      </c>
      <c r="E45" s="28">
        <v>1</v>
      </c>
      <c r="F45" s="29">
        <v>130766.98</v>
      </c>
      <c r="G45" s="30">
        <f t="shared" si="0"/>
        <v>130766.98</v>
      </c>
      <c r="H45" s="31"/>
      <c r="I45" s="32">
        <f>G45/$H$1115</f>
        <v>1.7944715578959446E-2</v>
      </c>
    </row>
    <row r="46" spans="1:9" hidden="1" x14ac:dyDescent="0.2">
      <c r="A46" s="306"/>
      <c r="B46" s="307"/>
      <c r="C46" s="143"/>
      <c r="D46" s="308"/>
      <c r="E46" s="28"/>
      <c r="F46" s="137"/>
      <c r="G46" s="138"/>
      <c r="H46" s="309"/>
      <c r="I46" s="310"/>
    </row>
    <row r="47" spans="1:9" hidden="1" x14ac:dyDescent="0.2">
      <c r="A47" s="306"/>
      <c r="B47" s="307"/>
      <c r="C47" s="143"/>
      <c r="D47" s="308"/>
      <c r="E47" s="28"/>
      <c r="F47" s="137"/>
      <c r="G47" s="138"/>
      <c r="H47" s="309"/>
      <c r="I47" s="310"/>
    </row>
    <row r="48" spans="1:9" hidden="1" x14ac:dyDescent="0.2">
      <c r="A48" s="306"/>
      <c r="B48" s="307"/>
      <c r="C48" s="143"/>
      <c r="D48" s="308"/>
      <c r="E48" s="28"/>
      <c r="F48" s="137"/>
      <c r="G48" s="138"/>
      <c r="H48" s="309"/>
      <c r="I48" s="310"/>
    </row>
    <row r="49" spans="1:10" ht="13.5" hidden="1" thickBot="1" x14ac:dyDescent="0.25">
      <c r="A49" s="4"/>
      <c r="B49" s="4"/>
      <c r="C49" s="5"/>
      <c r="D49" s="6"/>
      <c r="E49" s="7"/>
      <c r="F49" s="8"/>
      <c r="G49" s="8"/>
      <c r="H49" s="8"/>
      <c r="I49" s="9"/>
    </row>
    <row r="50" spans="1:10" ht="16.5" thickBot="1" x14ac:dyDescent="0.3">
      <c r="A50" s="10" t="s">
        <v>23</v>
      </c>
      <c r="B50" s="11"/>
      <c r="C50" s="525" t="s">
        <v>51</v>
      </c>
      <c r="D50" s="528"/>
      <c r="E50" s="528"/>
      <c r="F50" s="528"/>
      <c r="G50" s="529"/>
      <c r="H50" s="12">
        <f>SUM(G51:G63)</f>
        <v>239121.533</v>
      </c>
      <c r="I50" s="13">
        <f>H50/$H$1115</f>
        <v>3.2813848713870775E-2</v>
      </c>
      <c r="J50" s="14" t="s">
        <v>18</v>
      </c>
    </row>
    <row r="51" spans="1:10" ht="25.5" hidden="1" x14ac:dyDescent="0.2">
      <c r="A51" s="15" t="s">
        <v>52</v>
      </c>
      <c r="B51" s="35" t="s">
        <v>16</v>
      </c>
      <c r="C51" s="36" t="s">
        <v>311</v>
      </c>
      <c r="D51" s="18" t="s">
        <v>26</v>
      </c>
      <c r="E51" s="19"/>
      <c r="F51" s="20">
        <v>1312.78</v>
      </c>
      <c r="G51" s="37">
        <f t="shared" ref="G51:G58" si="6">E51*F51</f>
        <v>0</v>
      </c>
      <c r="H51" s="38"/>
      <c r="I51" s="39">
        <f t="shared" ref="I51:I60" si="7">G51/$H$1115</f>
        <v>0</v>
      </c>
    </row>
    <row r="52" spans="1:10" ht="27.75" hidden="1" customHeight="1" x14ac:dyDescent="0.2">
      <c r="A52" s="40"/>
      <c r="B52" s="25" t="s">
        <v>23</v>
      </c>
      <c r="C52" s="41" t="s">
        <v>312</v>
      </c>
      <c r="D52" s="42" t="s">
        <v>26</v>
      </c>
      <c r="E52" s="43"/>
      <c r="F52" s="44">
        <v>3062.29</v>
      </c>
      <c r="G52" s="30">
        <f>E52*F52</f>
        <v>0</v>
      </c>
      <c r="H52" s="31"/>
      <c r="I52" s="32">
        <f t="shared" si="7"/>
        <v>0</v>
      </c>
    </row>
    <row r="53" spans="1:10" ht="27" hidden="1" customHeight="1" x14ac:dyDescent="0.2">
      <c r="A53" s="24"/>
      <c r="B53" s="25" t="s">
        <v>25</v>
      </c>
      <c r="C53" s="33" t="s">
        <v>313</v>
      </c>
      <c r="D53" s="27" t="s">
        <v>26</v>
      </c>
      <c r="E53" s="28"/>
      <c r="F53" s="29">
        <v>2329.12</v>
      </c>
      <c r="G53" s="34">
        <f t="shared" si="6"/>
        <v>0</v>
      </c>
      <c r="H53" s="31"/>
      <c r="I53" s="32">
        <f t="shared" si="7"/>
        <v>0</v>
      </c>
    </row>
    <row r="54" spans="1:10" hidden="1" x14ac:dyDescent="0.2">
      <c r="A54" s="24" t="s">
        <v>53</v>
      </c>
      <c r="B54" s="25"/>
      <c r="C54" s="33" t="s">
        <v>314</v>
      </c>
      <c r="D54" s="27" t="s">
        <v>26</v>
      </c>
      <c r="E54" s="28"/>
      <c r="F54" s="29">
        <v>7275.34</v>
      </c>
      <c r="G54" s="30">
        <f>E54*F54</f>
        <v>0</v>
      </c>
      <c r="H54" s="31"/>
      <c r="I54" s="32">
        <f t="shared" si="7"/>
        <v>0</v>
      </c>
    </row>
    <row r="55" spans="1:10" x14ac:dyDescent="0.2">
      <c r="A55" s="24" t="s">
        <v>54</v>
      </c>
      <c r="B55" s="25" t="s">
        <v>16</v>
      </c>
      <c r="C55" s="33" t="s">
        <v>315</v>
      </c>
      <c r="D55" s="27" t="s">
        <v>26</v>
      </c>
      <c r="E55" s="28">
        <v>40.1</v>
      </c>
      <c r="F55" s="29">
        <v>3791.83</v>
      </c>
      <c r="G55" s="34">
        <f>E55*F55</f>
        <v>152052.383</v>
      </c>
      <c r="H55" s="31"/>
      <c r="I55" s="32">
        <f t="shared" si="7"/>
        <v>2.0865640286546406E-2</v>
      </c>
    </row>
    <row r="56" spans="1:10" hidden="1" x14ac:dyDescent="0.2">
      <c r="A56" s="24"/>
      <c r="B56" s="25" t="s">
        <v>23</v>
      </c>
      <c r="C56" s="33" t="s">
        <v>316</v>
      </c>
      <c r="D56" s="27" t="s">
        <v>26</v>
      </c>
      <c r="E56" s="28"/>
      <c r="F56" s="29">
        <v>1016.5</v>
      </c>
      <c r="G56" s="34">
        <f>E56*F56</f>
        <v>0</v>
      </c>
      <c r="H56" s="31"/>
      <c r="I56" s="32">
        <f t="shared" si="7"/>
        <v>0</v>
      </c>
    </row>
    <row r="57" spans="1:10" ht="13.5" thickBot="1" x14ac:dyDescent="0.25">
      <c r="A57" s="24"/>
      <c r="B57" s="25" t="s">
        <v>25</v>
      </c>
      <c r="C57" s="33" t="s">
        <v>317</v>
      </c>
      <c r="D57" s="27" t="s">
        <v>36</v>
      </c>
      <c r="E57" s="28">
        <v>35</v>
      </c>
      <c r="F57" s="29">
        <v>2487.69</v>
      </c>
      <c r="G57" s="30">
        <f t="shared" si="6"/>
        <v>87069.150000000009</v>
      </c>
      <c r="H57" s="31"/>
      <c r="I57" s="32">
        <f t="shared" si="7"/>
        <v>1.1948208427324367E-2</v>
      </c>
    </row>
    <row r="58" spans="1:10" hidden="1" x14ac:dyDescent="0.2">
      <c r="A58" s="24"/>
      <c r="B58" s="25" t="s">
        <v>27</v>
      </c>
      <c r="C58" s="33" t="s">
        <v>318</v>
      </c>
      <c r="D58" s="27" t="s">
        <v>36</v>
      </c>
      <c r="E58" s="28"/>
      <c r="F58" s="29">
        <v>593.91999999999996</v>
      </c>
      <c r="G58" s="30">
        <f t="shared" si="6"/>
        <v>0</v>
      </c>
      <c r="H58" s="31"/>
      <c r="I58" s="32">
        <f t="shared" si="7"/>
        <v>0</v>
      </c>
    </row>
    <row r="59" spans="1:10" hidden="1" x14ac:dyDescent="0.2">
      <c r="A59" s="24" t="s">
        <v>55</v>
      </c>
      <c r="B59" s="25" t="s">
        <v>16</v>
      </c>
      <c r="C59" s="33" t="s">
        <v>319</v>
      </c>
      <c r="D59" s="27" t="s">
        <v>26</v>
      </c>
      <c r="E59" s="28"/>
      <c r="F59" s="29">
        <v>2394.64</v>
      </c>
      <c r="G59" s="30">
        <f>E59*F59</f>
        <v>0</v>
      </c>
      <c r="H59" s="31"/>
      <c r="I59" s="32">
        <f t="shared" si="7"/>
        <v>0</v>
      </c>
    </row>
    <row r="60" spans="1:10" hidden="1" x14ac:dyDescent="0.2">
      <c r="A60" s="24"/>
      <c r="B60" s="25" t="s">
        <v>23</v>
      </c>
      <c r="C60" s="33" t="s">
        <v>320</v>
      </c>
      <c r="D60" s="27" t="s">
        <v>26</v>
      </c>
      <c r="E60" s="28"/>
      <c r="F60" s="29">
        <v>1037.48</v>
      </c>
      <c r="G60" s="30">
        <f>E60*F60</f>
        <v>0</v>
      </c>
      <c r="H60" s="31"/>
      <c r="I60" s="32">
        <f t="shared" si="7"/>
        <v>0</v>
      </c>
    </row>
    <row r="61" spans="1:10" hidden="1" x14ac:dyDescent="0.2">
      <c r="A61" s="306"/>
      <c r="B61" s="307"/>
      <c r="C61" s="143"/>
      <c r="D61" s="308"/>
      <c r="E61" s="28"/>
      <c r="F61" s="137"/>
      <c r="G61" s="138"/>
      <c r="H61" s="309"/>
      <c r="I61" s="310"/>
    </row>
    <row r="62" spans="1:10" hidden="1" x14ac:dyDescent="0.2">
      <c r="A62" s="306"/>
      <c r="B62" s="307"/>
      <c r="C62" s="143"/>
      <c r="D62" s="308"/>
      <c r="E62" s="28"/>
      <c r="F62" s="137"/>
      <c r="G62" s="138"/>
      <c r="H62" s="309"/>
      <c r="I62" s="310"/>
    </row>
    <row r="63" spans="1:10" hidden="1" x14ac:dyDescent="0.2">
      <c r="A63" s="306"/>
      <c r="B63" s="307"/>
      <c r="C63" s="143"/>
      <c r="D63" s="308"/>
      <c r="E63" s="28"/>
      <c r="F63" s="137"/>
      <c r="G63" s="138"/>
      <c r="H63" s="309"/>
      <c r="I63" s="310"/>
    </row>
    <row r="64" spans="1:10" ht="13.5" hidden="1" thickBot="1" x14ac:dyDescent="0.25">
      <c r="A64" s="4"/>
      <c r="B64" s="4"/>
      <c r="C64" s="5"/>
      <c r="D64" s="6"/>
      <c r="E64" s="7"/>
      <c r="F64" s="8"/>
      <c r="G64" s="8"/>
      <c r="H64" s="8"/>
      <c r="I64" s="9"/>
    </row>
    <row r="65" spans="1:10" ht="16.5" thickBot="1" x14ac:dyDescent="0.3">
      <c r="A65" s="10" t="s">
        <v>25</v>
      </c>
      <c r="B65" s="11"/>
      <c r="C65" s="508" t="s">
        <v>56</v>
      </c>
      <c r="D65" s="509"/>
      <c r="E65" s="509"/>
      <c r="F65" s="509"/>
      <c r="G65" s="510"/>
      <c r="H65" s="12">
        <f>SUM(G67:G120)</f>
        <v>1633984.2204999998</v>
      </c>
      <c r="I65" s="13">
        <f>H65/$H$1115</f>
        <v>0.22422619301432403</v>
      </c>
      <c r="J65" s="14" t="s">
        <v>18</v>
      </c>
    </row>
    <row r="66" spans="1:10" x14ac:dyDescent="0.2">
      <c r="A66" s="45" t="s">
        <v>57</v>
      </c>
      <c r="B66" s="46"/>
      <c r="C66" s="530" t="s">
        <v>58</v>
      </c>
      <c r="D66" s="531"/>
      <c r="E66" s="531"/>
      <c r="F66" s="532"/>
    </row>
    <row r="67" spans="1:10" hidden="1" x14ac:dyDescent="0.2">
      <c r="A67" s="45"/>
      <c r="B67" s="47" t="s">
        <v>16</v>
      </c>
      <c r="C67" s="48" t="s">
        <v>321</v>
      </c>
      <c r="D67" s="42" t="s">
        <v>26</v>
      </c>
      <c r="E67" s="43"/>
      <c r="F67" s="44">
        <v>8403</v>
      </c>
      <c r="G67" s="30">
        <f>E67*F67</f>
        <v>0</v>
      </c>
      <c r="H67" s="31"/>
      <c r="I67" s="32">
        <f t="shared" ref="I67:I89" si="8">G67/$H$1115</f>
        <v>0</v>
      </c>
    </row>
    <row r="68" spans="1:10" hidden="1" x14ac:dyDescent="0.2">
      <c r="A68" s="49"/>
      <c r="B68" s="47" t="s">
        <v>23</v>
      </c>
      <c r="C68" s="48" t="s">
        <v>322</v>
      </c>
      <c r="D68" s="42" t="s">
        <v>26</v>
      </c>
      <c r="E68" s="43"/>
      <c r="F68" s="44">
        <v>11556.94</v>
      </c>
      <c r="G68" s="50">
        <f>E68*F68</f>
        <v>0</v>
      </c>
      <c r="H68" s="51"/>
      <c r="I68" s="52">
        <f t="shared" si="8"/>
        <v>0</v>
      </c>
    </row>
    <row r="69" spans="1:10" hidden="1" x14ac:dyDescent="0.2">
      <c r="A69" s="49"/>
      <c r="B69" s="47" t="s">
        <v>25</v>
      </c>
      <c r="C69" s="33" t="s">
        <v>323</v>
      </c>
      <c r="D69" s="27" t="s">
        <v>26</v>
      </c>
      <c r="E69" s="28"/>
      <c r="F69" s="29">
        <v>29490.46</v>
      </c>
      <c r="G69" s="30">
        <f>E69*F69</f>
        <v>0</v>
      </c>
      <c r="H69" s="31"/>
      <c r="I69" s="32">
        <f t="shared" si="8"/>
        <v>0</v>
      </c>
    </row>
    <row r="70" spans="1:10" x14ac:dyDescent="0.2">
      <c r="A70" s="49"/>
      <c r="B70" s="47" t="s">
        <v>27</v>
      </c>
      <c r="C70" s="26" t="s">
        <v>324</v>
      </c>
      <c r="D70" s="27" t="s">
        <v>26</v>
      </c>
      <c r="E70" s="28">
        <v>1.89</v>
      </c>
      <c r="F70" s="29">
        <v>24264.47</v>
      </c>
      <c r="G70" s="30">
        <f>E70*F70</f>
        <v>45859.848299999998</v>
      </c>
      <c r="H70" s="31"/>
      <c r="I70" s="32">
        <f t="shared" si="8"/>
        <v>6.2931936964341212E-3</v>
      </c>
    </row>
    <row r="71" spans="1:10" x14ac:dyDescent="0.2">
      <c r="A71" s="49"/>
      <c r="B71" s="47" t="s">
        <v>28</v>
      </c>
      <c r="C71" s="26" t="s">
        <v>325</v>
      </c>
      <c r="D71" s="27" t="s">
        <v>26</v>
      </c>
      <c r="E71" s="28">
        <v>4.92</v>
      </c>
      <c r="F71" s="29">
        <v>40236.29</v>
      </c>
      <c r="G71" s="30">
        <f>E71*F71</f>
        <v>197962.54680000001</v>
      </c>
      <c r="H71" s="31"/>
      <c r="I71" s="32">
        <f t="shared" si="8"/>
        <v>2.7165738610866814E-2</v>
      </c>
    </row>
    <row r="72" spans="1:10" hidden="1" x14ac:dyDescent="0.2">
      <c r="A72" s="49"/>
      <c r="B72" s="47" t="s">
        <v>29</v>
      </c>
      <c r="C72" s="26" t="s">
        <v>326</v>
      </c>
      <c r="D72" s="27" t="s">
        <v>26</v>
      </c>
      <c r="E72" s="28"/>
      <c r="F72" s="29">
        <v>17300.63</v>
      </c>
      <c r="G72" s="30">
        <f t="shared" ref="G72:G89" si="9">E72*F72</f>
        <v>0</v>
      </c>
      <c r="H72" s="31"/>
      <c r="I72" s="32">
        <f t="shared" si="8"/>
        <v>0</v>
      </c>
    </row>
    <row r="73" spans="1:10" x14ac:dyDescent="0.2">
      <c r="A73" s="49"/>
      <c r="B73" s="47" t="s">
        <v>30</v>
      </c>
      <c r="C73" s="26" t="s">
        <v>327</v>
      </c>
      <c r="D73" s="27" t="s">
        <v>26</v>
      </c>
      <c r="E73" s="28">
        <v>5.48</v>
      </c>
      <c r="F73" s="29">
        <v>22922.02</v>
      </c>
      <c r="G73" s="30">
        <f t="shared" si="9"/>
        <v>125612.66960000001</v>
      </c>
      <c r="H73" s="31"/>
      <c r="I73" s="32">
        <f t="shared" si="8"/>
        <v>1.7237406790963635E-2</v>
      </c>
    </row>
    <row r="74" spans="1:10" x14ac:dyDescent="0.2">
      <c r="A74" s="49"/>
      <c r="B74" s="47" t="s">
        <v>31</v>
      </c>
      <c r="C74" s="26" t="s">
        <v>328</v>
      </c>
      <c r="D74" s="27" t="s">
        <v>26</v>
      </c>
      <c r="E74" s="28">
        <v>0.48</v>
      </c>
      <c r="F74" s="29">
        <v>55275.75</v>
      </c>
      <c r="G74" s="30">
        <f t="shared" si="9"/>
        <v>26532.36</v>
      </c>
      <c r="H74" s="31"/>
      <c r="I74" s="32">
        <f t="shared" si="8"/>
        <v>3.6409470788310661E-3</v>
      </c>
    </row>
    <row r="75" spans="1:10" x14ac:dyDescent="0.2">
      <c r="A75" s="49"/>
      <c r="B75" s="47" t="s">
        <v>32</v>
      </c>
      <c r="C75" s="26" t="s">
        <v>329</v>
      </c>
      <c r="D75" s="27" t="s">
        <v>26</v>
      </c>
      <c r="E75" s="28">
        <v>2.8</v>
      </c>
      <c r="F75" s="29">
        <v>49987.74</v>
      </c>
      <c r="G75" s="30">
        <f t="shared" si="9"/>
        <v>139965.67199999999</v>
      </c>
      <c r="H75" s="31"/>
      <c r="I75" s="32">
        <f t="shared" si="8"/>
        <v>1.9207021335645495E-2</v>
      </c>
    </row>
    <row r="76" spans="1:10" hidden="1" x14ac:dyDescent="0.2">
      <c r="A76" s="49"/>
      <c r="B76" s="47" t="s">
        <v>33</v>
      </c>
      <c r="C76" s="26" t="s">
        <v>330</v>
      </c>
      <c r="D76" s="27" t="s">
        <v>26</v>
      </c>
      <c r="E76" s="28"/>
      <c r="F76" s="29">
        <v>47283.77</v>
      </c>
      <c r="G76" s="30">
        <f t="shared" si="9"/>
        <v>0</v>
      </c>
      <c r="H76" s="31"/>
      <c r="I76" s="32">
        <f t="shared" si="8"/>
        <v>0</v>
      </c>
    </row>
    <row r="77" spans="1:10" x14ac:dyDescent="0.2">
      <c r="A77" s="49"/>
      <c r="B77" s="47" t="s">
        <v>34</v>
      </c>
      <c r="C77" s="26" t="s">
        <v>331</v>
      </c>
      <c r="D77" s="27" t="s">
        <v>26</v>
      </c>
      <c r="E77" s="28">
        <v>4.74</v>
      </c>
      <c r="F77" s="29">
        <v>54311.72</v>
      </c>
      <c r="G77" s="30">
        <f>E77*F77</f>
        <v>257437.5528</v>
      </c>
      <c r="H77" s="31"/>
      <c r="I77" s="32">
        <f t="shared" si="8"/>
        <v>3.5327294890035353E-2</v>
      </c>
    </row>
    <row r="78" spans="1:10" x14ac:dyDescent="0.2">
      <c r="A78" s="49"/>
      <c r="B78" s="47" t="s">
        <v>35</v>
      </c>
      <c r="C78" s="26" t="s">
        <v>332</v>
      </c>
      <c r="D78" s="27" t="s">
        <v>26</v>
      </c>
      <c r="E78" s="28">
        <v>14.1</v>
      </c>
      <c r="F78" s="29">
        <v>38585.019999999997</v>
      </c>
      <c r="G78" s="30">
        <f t="shared" si="9"/>
        <v>544048.78199999989</v>
      </c>
      <c r="H78" s="31"/>
      <c r="I78" s="32">
        <f t="shared" si="8"/>
        <v>7.4657995879917921E-2</v>
      </c>
    </row>
    <row r="79" spans="1:10" hidden="1" x14ac:dyDescent="0.2">
      <c r="A79" s="49"/>
      <c r="B79" s="47" t="s">
        <v>37</v>
      </c>
      <c r="C79" s="26" t="s">
        <v>333</v>
      </c>
      <c r="D79" s="27" t="s">
        <v>24</v>
      </c>
      <c r="E79" s="28"/>
      <c r="F79" s="29">
        <v>8232.4699999999993</v>
      </c>
      <c r="G79" s="30">
        <f t="shared" si="9"/>
        <v>0</v>
      </c>
      <c r="H79" s="31"/>
      <c r="I79" s="32">
        <f t="shared" si="8"/>
        <v>0</v>
      </c>
    </row>
    <row r="80" spans="1:10" hidden="1" x14ac:dyDescent="0.2">
      <c r="A80" s="49"/>
      <c r="B80" s="47" t="s">
        <v>38</v>
      </c>
      <c r="C80" s="26" t="s">
        <v>334</v>
      </c>
      <c r="D80" s="27" t="s">
        <v>24</v>
      </c>
      <c r="E80" s="28"/>
      <c r="F80" s="29">
        <v>4998.47</v>
      </c>
      <c r="G80" s="30">
        <f>E80*F80</f>
        <v>0</v>
      </c>
      <c r="H80" s="31"/>
      <c r="I80" s="32">
        <f t="shared" si="8"/>
        <v>0</v>
      </c>
    </row>
    <row r="81" spans="1:9" hidden="1" x14ac:dyDescent="0.2">
      <c r="A81" s="49"/>
      <c r="B81" s="47" t="s">
        <v>39</v>
      </c>
      <c r="C81" s="33" t="s">
        <v>335</v>
      </c>
      <c r="D81" s="27" t="s">
        <v>24</v>
      </c>
      <c r="E81" s="28"/>
      <c r="F81" s="29">
        <v>7146.27</v>
      </c>
      <c r="G81" s="30">
        <f t="shared" si="9"/>
        <v>0</v>
      </c>
      <c r="H81" s="31"/>
      <c r="I81" s="32">
        <f t="shared" si="8"/>
        <v>0</v>
      </c>
    </row>
    <row r="82" spans="1:9" hidden="1" x14ac:dyDescent="0.2">
      <c r="A82" s="49"/>
      <c r="B82" s="47" t="s">
        <v>40</v>
      </c>
      <c r="C82" s="33" t="s">
        <v>336</v>
      </c>
      <c r="D82" s="27" t="s">
        <v>24</v>
      </c>
      <c r="E82" s="28"/>
      <c r="F82" s="29">
        <v>8355.58</v>
      </c>
      <c r="G82" s="30">
        <f>E82*F82</f>
        <v>0</v>
      </c>
      <c r="H82" s="31"/>
      <c r="I82" s="32">
        <f t="shared" si="8"/>
        <v>0</v>
      </c>
    </row>
    <row r="83" spans="1:9" x14ac:dyDescent="0.2">
      <c r="A83" s="49"/>
      <c r="B83" s="47" t="s">
        <v>41</v>
      </c>
      <c r="C83" s="33" t="s">
        <v>337</v>
      </c>
      <c r="D83" s="27" t="s">
        <v>26</v>
      </c>
      <c r="E83" s="28">
        <v>4.3</v>
      </c>
      <c r="F83" s="29">
        <v>63844.91</v>
      </c>
      <c r="G83" s="30">
        <f t="shared" si="9"/>
        <v>274533.11300000001</v>
      </c>
      <c r="H83" s="31"/>
      <c r="I83" s="32">
        <f t="shared" si="8"/>
        <v>3.7673261474657702E-2</v>
      </c>
    </row>
    <row r="84" spans="1:9" hidden="1" x14ac:dyDescent="0.2">
      <c r="A84" s="49"/>
      <c r="B84" s="47" t="s">
        <v>42</v>
      </c>
      <c r="C84" s="33" t="s">
        <v>338</v>
      </c>
      <c r="D84" s="27" t="s">
        <v>26</v>
      </c>
      <c r="E84" s="28"/>
      <c r="F84" s="29">
        <v>61052.01</v>
      </c>
      <c r="G84" s="30">
        <f t="shared" si="9"/>
        <v>0</v>
      </c>
      <c r="H84" s="31"/>
      <c r="I84" s="32">
        <f t="shared" si="8"/>
        <v>0</v>
      </c>
    </row>
    <row r="85" spans="1:9" hidden="1" x14ac:dyDescent="0.2">
      <c r="A85" s="49"/>
      <c r="B85" s="47" t="s">
        <v>43</v>
      </c>
      <c r="C85" s="33" t="s">
        <v>339</v>
      </c>
      <c r="D85" s="27" t="s">
        <v>26</v>
      </c>
      <c r="E85" s="28"/>
      <c r="F85" s="29">
        <v>43313.99</v>
      </c>
      <c r="G85" s="30">
        <f t="shared" si="9"/>
        <v>0</v>
      </c>
      <c r="H85" s="31"/>
      <c r="I85" s="32">
        <f t="shared" si="8"/>
        <v>0</v>
      </c>
    </row>
    <row r="86" spans="1:9" hidden="1" x14ac:dyDescent="0.2">
      <c r="A86" s="49"/>
      <c r="B86" s="47" t="s">
        <v>44</v>
      </c>
      <c r="C86" s="33" t="s">
        <v>340</v>
      </c>
      <c r="D86" s="27" t="s">
        <v>26</v>
      </c>
      <c r="E86" s="28"/>
      <c r="F86" s="29">
        <v>52370.59</v>
      </c>
      <c r="G86" s="30">
        <f t="shared" si="9"/>
        <v>0</v>
      </c>
      <c r="H86" s="31"/>
      <c r="I86" s="32">
        <f t="shared" si="8"/>
        <v>0</v>
      </c>
    </row>
    <row r="87" spans="1:9" hidden="1" x14ac:dyDescent="0.2">
      <c r="A87" s="49"/>
      <c r="B87" s="47" t="s">
        <v>45</v>
      </c>
      <c r="C87" s="33" t="s">
        <v>341</v>
      </c>
      <c r="D87" s="27" t="s">
        <v>26</v>
      </c>
      <c r="E87" s="28"/>
      <c r="F87" s="29">
        <v>45734.51</v>
      </c>
      <c r="G87" s="30">
        <f t="shared" si="9"/>
        <v>0</v>
      </c>
      <c r="H87" s="31"/>
      <c r="I87" s="32">
        <f t="shared" si="8"/>
        <v>0</v>
      </c>
    </row>
    <row r="88" spans="1:9" hidden="1" x14ac:dyDescent="0.2">
      <c r="A88" s="49"/>
      <c r="B88" s="47" t="s">
        <v>46</v>
      </c>
      <c r="C88" s="26" t="s">
        <v>342</v>
      </c>
      <c r="D88" s="27" t="s">
        <v>26</v>
      </c>
      <c r="E88" s="28"/>
      <c r="F88" s="29">
        <v>1880.38</v>
      </c>
      <c r="G88" s="30">
        <f t="shared" si="9"/>
        <v>0</v>
      </c>
      <c r="H88" s="31"/>
      <c r="I88" s="32">
        <f t="shared" si="8"/>
        <v>0</v>
      </c>
    </row>
    <row r="89" spans="1:9" ht="13.5" thickBot="1" x14ac:dyDescent="0.25">
      <c r="A89" s="49"/>
      <c r="B89" s="47" t="s">
        <v>59</v>
      </c>
      <c r="C89" s="26" t="s">
        <v>343</v>
      </c>
      <c r="D89" s="27" t="s">
        <v>60</v>
      </c>
      <c r="E89" s="28">
        <v>16.2</v>
      </c>
      <c r="F89" s="29">
        <v>1359.98</v>
      </c>
      <c r="G89" s="30">
        <f t="shared" si="9"/>
        <v>22031.675999999999</v>
      </c>
      <c r="H89" s="31"/>
      <c r="I89" s="32">
        <f t="shared" si="8"/>
        <v>3.023333256971958E-3</v>
      </c>
    </row>
    <row r="90" spans="1:9" hidden="1" x14ac:dyDescent="0.2">
      <c r="A90" s="311"/>
      <c r="B90" s="134"/>
      <c r="C90" s="135"/>
      <c r="D90" s="308"/>
      <c r="E90" s="28"/>
      <c r="F90" s="137"/>
      <c r="G90" s="138"/>
      <c r="H90" s="309"/>
      <c r="I90" s="310"/>
    </row>
    <row r="91" spans="1:9" hidden="1" x14ac:dyDescent="0.2">
      <c r="A91" s="311"/>
      <c r="B91" s="134"/>
      <c r="C91" s="135"/>
      <c r="D91" s="308"/>
      <c r="E91" s="28"/>
      <c r="F91" s="137"/>
      <c r="G91" s="138"/>
      <c r="H91" s="309"/>
      <c r="I91" s="310"/>
    </row>
    <row r="92" spans="1:9" ht="13.5" hidden="1" thickBot="1" x14ac:dyDescent="0.25">
      <c r="A92" s="312"/>
      <c r="B92" s="313"/>
      <c r="C92" s="314"/>
      <c r="D92" s="315"/>
      <c r="E92" s="316"/>
      <c r="F92" s="317"/>
      <c r="G92" s="138"/>
      <c r="H92" s="309"/>
      <c r="I92" s="310"/>
    </row>
    <row r="93" spans="1:9" hidden="1" x14ac:dyDescent="0.2">
      <c r="A93" s="65" t="s">
        <v>61</v>
      </c>
      <c r="B93" s="318"/>
      <c r="C93" s="499" t="s">
        <v>62</v>
      </c>
      <c r="D93" s="500"/>
      <c r="E93" s="500"/>
      <c r="F93" s="501"/>
      <c r="G93" s="53"/>
      <c r="H93" s="31"/>
      <c r="I93" s="32"/>
    </row>
    <row r="94" spans="1:9" ht="25.5" hidden="1" x14ac:dyDescent="0.2">
      <c r="A94" s="49"/>
      <c r="B94" s="54" t="s">
        <v>16</v>
      </c>
      <c r="C94" s="55" t="s">
        <v>344</v>
      </c>
      <c r="D94" s="56" t="s">
        <v>60</v>
      </c>
      <c r="E94" s="28"/>
      <c r="F94" s="29">
        <v>3955.5</v>
      </c>
      <c r="G94" s="30">
        <f t="shared" ref="G94:G104" si="10">E94*F94</f>
        <v>0</v>
      </c>
      <c r="H94" s="31"/>
      <c r="I94" s="32">
        <f t="shared" ref="I94:I106" si="11">G94/$H$1115</f>
        <v>0</v>
      </c>
    </row>
    <row r="95" spans="1:9" ht="25.5" hidden="1" x14ac:dyDescent="0.2">
      <c r="A95" s="49"/>
      <c r="B95" s="54" t="s">
        <v>23</v>
      </c>
      <c r="C95" s="33" t="s">
        <v>345</v>
      </c>
      <c r="D95" s="27" t="s">
        <v>60</v>
      </c>
      <c r="E95" s="28"/>
      <c r="F95" s="29">
        <v>4968.59</v>
      </c>
      <c r="G95" s="30">
        <f t="shared" si="10"/>
        <v>0</v>
      </c>
      <c r="H95" s="31"/>
      <c r="I95" s="32">
        <f t="shared" si="11"/>
        <v>0</v>
      </c>
    </row>
    <row r="96" spans="1:9" ht="25.5" hidden="1" x14ac:dyDescent="0.2">
      <c r="A96" s="49"/>
      <c r="B96" s="54" t="s">
        <v>25</v>
      </c>
      <c r="C96" s="33" t="s">
        <v>346</v>
      </c>
      <c r="D96" s="27" t="s">
        <v>60</v>
      </c>
      <c r="E96" s="28"/>
      <c r="F96" s="29">
        <v>4953.17</v>
      </c>
      <c r="G96" s="30">
        <f t="shared" si="10"/>
        <v>0</v>
      </c>
      <c r="H96" s="31"/>
      <c r="I96" s="32">
        <f t="shared" si="11"/>
        <v>0</v>
      </c>
    </row>
    <row r="97" spans="1:9" ht="25.5" hidden="1" x14ac:dyDescent="0.2">
      <c r="A97" s="49"/>
      <c r="B97" s="54" t="s">
        <v>27</v>
      </c>
      <c r="C97" s="26" t="s">
        <v>347</v>
      </c>
      <c r="D97" s="27" t="s">
        <v>60</v>
      </c>
      <c r="E97" s="28"/>
      <c r="F97" s="29">
        <v>6676.12</v>
      </c>
      <c r="G97" s="30">
        <f t="shared" si="10"/>
        <v>0</v>
      </c>
      <c r="H97" s="31"/>
      <c r="I97" s="32">
        <f t="shared" si="11"/>
        <v>0</v>
      </c>
    </row>
    <row r="98" spans="1:9" ht="17.25" hidden="1" customHeight="1" x14ac:dyDescent="0.2">
      <c r="A98" s="49"/>
      <c r="B98" s="54" t="s">
        <v>28</v>
      </c>
      <c r="C98" s="26" t="s">
        <v>348</v>
      </c>
      <c r="D98" s="27" t="s">
        <v>60</v>
      </c>
      <c r="E98" s="28"/>
      <c r="F98" s="29">
        <v>7365.74</v>
      </c>
      <c r="G98" s="30">
        <f>E98*F98</f>
        <v>0</v>
      </c>
      <c r="H98" s="31"/>
      <c r="I98" s="32">
        <f t="shared" si="11"/>
        <v>0</v>
      </c>
    </row>
    <row r="99" spans="1:9" ht="18" hidden="1" customHeight="1" x14ac:dyDescent="0.2">
      <c r="A99" s="49"/>
      <c r="B99" s="54" t="s">
        <v>29</v>
      </c>
      <c r="C99" s="26" t="s">
        <v>349</v>
      </c>
      <c r="D99" s="27" t="s">
        <v>60</v>
      </c>
      <c r="E99" s="28"/>
      <c r="F99" s="29">
        <v>3455.5</v>
      </c>
      <c r="G99" s="30">
        <f>E99*F99</f>
        <v>0</v>
      </c>
      <c r="H99" s="31"/>
      <c r="I99" s="32">
        <f t="shared" si="11"/>
        <v>0</v>
      </c>
    </row>
    <row r="100" spans="1:9" ht="30" hidden="1" customHeight="1" x14ac:dyDescent="0.2">
      <c r="A100" s="49"/>
      <c r="B100" s="54" t="s">
        <v>30</v>
      </c>
      <c r="C100" s="26" t="s">
        <v>350</v>
      </c>
      <c r="D100" s="27" t="s">
        <v>60</v>
      </c>
      <c r="E100" s="28"/>
      <c r="F100" s="29">
        <v>6905.6</v>
      </c>
      <c r="G100" s="30">
        <f>E100*F100</f>
        <v>0</v>
      </c>
      <c r="H100" s="31"/>
      <c r="I100" s="32">
        <f t="shared" si="11"/>
        <v>0</v>
      </c>
    </row>
    <row r="101" spans="1:9" ht="27.75" hidden="1" customHeight="1" x14ac:dyDescent="0.2">
      <c r="A101" s="49"/>
      <c r="B101" s="54" t="s">
        <v>31</v>
      </c>
      <c r="C101" s="26" t="s">
        <v>351</v>
      </c>
      <c r="D101" s="27" t="s">
        <v>60</v>
      </c>
      <c r="E101" s="28"/>
      <c r="F101" s="29">
        <v>7448.2</v>
      </c>
      <c r="G101" s="30">
        <f>E101*F101</f>
        <v>0</v>
      </c>
      <c r="H101" s="31"/>
      <c r="I101" s="32">
        <f t="shared" si="11"/>
        <v>0</v>
      </c>
    </row>
    <row r="102" spans="1:9" hidden="1" x14ac:dyDescent="0.2">
      <c r="A102" s="49"/>
      <c r="B102" s="54" t="s">
        <v>32</v>
      </c>
      <c r="C102" s="26" t="s">
        <v>352</v>
      </c>
      <c r="D102" s="27" t="s">
        <v>60</v>
      </c>
      <c r="E102" s="28"/>
      <c r="F102" s="29">
        <v>7517.45</v>
      </c>
      <c r="G102" s="30">
        <f t="shared" si="10"/>
        <v>0</v>
      </c>
      <c r="H102" s="31"/>
      <c r="I102" s="32">
        <f t="shared" si="11"/>
        <v>0</v>
      </c>
    </row>
    <row r="103" spans="1:9" hidden="1" x14ac:dyDescent="0.2">
      <c r="A103" s="49"/>
      <c r="B103" s="54" t="s">
        <v>33</v>
      </c>
      <c r="C103" s="26" t="s">
        <v>353</v>
      </c>
      <c r="D103" s="27" t="s">
        <v>60</v>
      </c>
      <c r="E103" s="28"/>
      <c r="F103" s="29">
        <v>4498.5</v>
      </c>
      <c r="G103" s="30">
        <f t="shared" si="10"/>
        <v>0</v>
      </c>
      <c r="H103" s="31"/>
      <c r="I103" s="32">
        <f t="shared" si="11"/>
        <v>0</v>
      </c>
    </row>
    <row r="104" spans="1:9" hidden="1" x14ac:dyDescent="0.2">
      <c r="A104" s="49"/>
      <c r="B104" s="54" t="s">
        <v>34</v>
      </c>
      <c r="C104" s="26" t="s">
        <v>354</v>
      </c>
      <c r="D104" s="27" t="s">
        <v>60</v>
      </c>
      <c r="E104" s="28"/>
      <c r="F104" s="29">
        <v>3409.83</v>
      </c>
      <c r="G104" s="30">
        <f t="shared" si="10"/>
        <v>0</v>
      </c>
      <c r="H104" s="31"/>
      <c r="I104" s="32">
        <f t="shared" si="11"/>
        <v>0</v>
      </c>
    </row>
    <row r="105" spans="1:9" hidden="1" x14ac:dyDescent="0.2">
      <c r="A105" s="49"/>
      <c r="B105" s="54" t="s">
        <v>35</v>
      </c>
      <c r="C105" s="26" t="s">
        <v>355</v>
      </c>
      <c r="D105" s="27" t="s">
        <v>60</v>
      </c>
      <c r="E105" s="28"/>
      <c r="F105" s="29">
        <v>2734.56</v>
      </c>
      <c r="G105" s="30">
        <f>E105*F105</f>
        <v>0</v>
      </c>
      <c r="H105" s="31"/>
      <c r="I105" s="32">
        <f t="shared" si="11"/>
        <v>0</v>
      </c>
    </row>
    <row r="106" spans="1:9" ht="15" hidden="1" customHeight="1" x14ac:dyDescent="0.2">
      <c r="A106" s="49"/>
      <c r="B106" s="54" t="s">
        <v>37</v>
      </c>
      <c r="C106" s="26" t="s">
        <v>356</v>
      </c>
      <c r="D106" s="27" t="s">
        <v>60</v>
      </c>
      <c r="E106" s="28"/>
      <c r="F106" s="29">
        <v>1970.57</v>
      </c>
      <c r="G106" s="30">
        <f>E106*F106</f>
        <v>0</v>
      </c>
      <c r="H106" s="31"/>
      <c r="I106" s="32">
        <f t="shared" si="11"/>
        <v>0</v>
      </c>
    </row>
    <row r="107" spans="1:9" ht="12.75" hidden="1" customHeight="1" x14ac:dyDescent="0.2">
      <c r="A107" s="311"/>
      <c r="B107" s="134"/>
      <c r="C107" s="135"/>
      <c r="D107" s="308"/>
      <c r="E107" s="28"/>
      <c r="F107" s="137"/>
      <c r="G107" s="138"/>
      <c r="H107" s="309"/>
      <c r="I107" s="310"/>
    </row>
    <row r="108" spans="1:9" ht="12.75" hidden="1" customHeight="1" x14ac:dyDescent="0.2">
      <c r="A108" s="311"/>
      <c r="B108" s="134"/>
      <c r="C108" s="135"/>
      <c r="D108" s="308"/>
      <c r="E108" s="28"/>
      <c r="F108" s="137"/>
      <c r="G108" s="138"/>
      <c r="H108" s="309"/>
      <c r="I108" s="310"/>
    </row>
    <row r="109" spans="1:9" ht="12.75" hidden="1" customHeight="1" x14ac:dyDescent="0.2">
      <c r="A109" s="311"/>
      <c r="B109" s="134"/>
      <c r="C109" s="135"/>
      <c r="D109" s="308"/>
      <c r="E109" s="28"/>
      <c r="F109" s="137"/>
      <c r="G109" s="138"/>
      <c r="H109" s="309"/>
      <c r="I109" s="310"/>
    </row>
    <row r="110" spans="1:9" ht="12.75" hidden="1" customHeight="1" thickBot="1" x14ac:dyDescent="0.25">
      <c r="A110" s="312"/>
      <c r="B110" s="313"/>
      <c r="C110" s="314"/>
      <c r="D110" s="315"/>
      <c r="E110" s="316"/>
      <c r="F110" s="317"/>
      <c r="G110" s="138"/>
      <c r="H110" s="309"/>
      <c r="I110" s="310"/>
    </row>
    <row r="111" spans="1:9" hidden="1" x14ac:dyDescent="0.2">
      <c r="A111" s="45" t="s">
        <v>63</v>
      </c>
      <c r="B111" s="46"/>
      <c r="C111" s="499" t="s">
        <v>64</v>
      </c>
      <c r="D111" s="500"/>
      <c r="E111" s="500"/>
      <c r="F111" s="501"/>
      <c r="G111" s="53"/>
      <c r="H111" s="31"/>
      <c r="I111" s="32"/>
    </row>
    <row r="112" spans="1:9" hidden="1" x14ac:dyDescent="0.2">
      <c r="A112" s="49"/>
      <c r="B112" s="54" t="s">
        <v>16</v>
      </c>
      <c r="C112" s="55" t="s">
        <v>357</v>
      </c>
      <c r="D112" s="57" t="s">
        <v>60</v>
      </c>
      <c r="E112" s="28"/>
      <c r="F112" s="29">
        <v>1928.44</v>
      </c>
      <c r="G112" s="30">
        <f t="shared" ref="G112:G117" si="12">E112*F112</f>
        <v>0</v>
      </c>
      <c r="H112" s="31"/>
      <c r="I112" s="32">
        <f t="shared" ref="I112:I117" si="13">G112/$H$1115</f>
        <v>0</v>
      </c>
    </row>
    <row r="113" spans="1:10" hidden="1" x14ac:dyDescent="0.2">
      <c r="A113" s="49"/>
      <c r="B113" s="54" t="s">
        <v>23</v>
      </c>
      <c r="C113" s="33" t="s">
        <v>358</v>
      </c>
      <c r="D113" s="57" t="s">
        <v>60</v>
      </c>
      <c r="E113" s="28"/>
      <c r="F113" s="29">
        <v>2044.3</v>
      </c>
      <c r="G113" s="30">
        <f t="shared" si="12"/>
        <v>0</v>
      </c>
      <c r="H113" s="31"/>
      <c r="I113" s="32">
        <f t="shared" si="13"/>
        <v>0</v>
      </c>
    </row>
    <row r="114" spans="1:10" hidden="1" x14ac:dyDescent="0.2">
      <c r="A114" s="49"/>
      <c r="B114" s="54" t="s">
        <v>25</v>
      </c>
      <c r="C114" s="33" t="s">
        <v>359</v>
      </c>
      <c r="D114" s="57" t="s">
        <v>60</v>
      </c>
      <c r="E114" s="28"/>
      <c r="F114" s="29">
        <v>2725.95</v>
      </c>
      <c r="G114" s="30">
        <f t="shared" si="12"/>
        <v>0</v>
      </c>
      <c r="H114" s="31"/>
      <c r="I114" s="32">
        <f t="shared" si="13"/>
        <v>0</v>
      </c>
    </row>
    <row r="115" spans="1:10" hidden="1" x14ac:dyDescent="0.2">
      <c r="A115" s="49"/>
      <c r="B115" s="54" t="s">
        <v>27</v>
      </c>
      <c r="C115" s="33" t="s">
        <v>360</v>
      </c>
      <c r="D115" s="57" t="s">
        <v>60</v>
      </c>
      <c r="E115" s="28"/>
      <c r="F115" s="29">
        <v>2317.56</v>
      </c>
      <c r="G115" s="30">
        <f t="shared" si="12"/>
        <v>0</v>
      </c>
      <c r="H115" s="31"/>
      <c r="I115" s="32">
        <f t="shared" si="13"/>
        <v>0</v>
      </c>
    </row>
    <row r="116" spans="1:10" hidden="1" x14ac:dyDescent="0.2">
      <c r="A116" s="49"/>
      <c r="B116" s="54" t="s">
        <v>28</v>
      </c>
      <c r="C116" s="33" t="s">
        <v>361</v>
      </c>
      <c r="D116" s="57" t="s">
        <v>60</v>
      </c>
      <c r="E116" s="28"/>
      <c r="F116" s="29">
        <v>2587.44</v>
      </c>
      <c r="G116" s="30">
        <f t="shared" si="12"/>
        <v>0</v>
      </c>
      <c r="H116" s="31"/>
      <c r="I116" s="32">
        <f t="shared" si="13"/>
        <v>0</v>
      </c>
    </row>
    <row r="117" spans="1:10" hidden="1" x14ac:dyDescent="0.2">
      <c r="A117" s="49"/>
      <c r="B117" s="54" t="s">
        <v>29</v>
      </c>
      <c r="C117" s="33" t="s">
        <v>362</v>
      </c>
      <c r="D117" s="57" t="s">
        <v>60</v>
      </c>
      <c r="E117" s="28"/>
      <c r="F117" s="29">
        <v>3009.18</v>
      </c>
      <c r="G117" s="30">
        <f t="shared" si="12"/>
        <v>0</v>
      </c>
      <c r="H117" s="31"/>
      <c r="I117" s="32">
        <f t="shared" si="13"/>
        <v>0</v>
      </c>
    </row>
    <row r="118" spans="1:10" hidden="1" x14ac:dyDescent="0.2">
      <c r="A118" s="311"/>
      <c r="B118" s="134"/>
      <c r="C118" s="143"/>
      <c r="D118" s="323"/>
      <c r="E118" s="28"/>
      <c r="F118" s="137"/>
      <c r="G118" s="138"/>
      <c r="H118" s="309"/>
      <c r="I118" s="310"/>
    </row>
    <row r="119" spans="1:10" hidden="1" x14ac:dyDescent="0.2">
      <c r="A119" s="311"/>
      <c r="B119" s="134"/>
      <c r="C119" s="143"/>
      <c r="D119" s="323"/>
      <c r="E119" s="28"/>
      <c r="F119" s="137"/>
      <c r="G119" s="138"/>
      <c r="H119" s="309"/>
      <c r="I119" s="310"/>
    </row>
    <row r="120" spans="1:10" hidden="1" x14ac:dyDescent="0.2">
      <c r="A120" s="311"/>
      <c r="B120" s="134"/>
      <c r="C120" s="143"/>
      <c r="D120" s="323"/>
      <c r="E120" s="28"/>
      <c r="F120" s="137"/>
      <c r="G120" s="138"/>
      <c r="H120" s="309"/>
      <c r="I120" s="310"/>
    </row>
    <row r="121" spans="1:10" ht="13.5" hidden="1" thickBot="1" x14ac:dyDescent="0.25">
      <c r="A121" s="324"/>
      <c r="B121" s="325"/>
      <c r="C121" s="326"/>
      <c r="D121" s="327"/>
      <c r="E121" s="328"/>
      <c r="F121" s="329"/>
      <c r="G121" s="330"/>
      <c r="H121" s="331"/>
      <c r="I121" s="332"/>
    </row>
    <row r="122" spans="1:10" ht="16.5" thickBot="1" x14ac:dyDescent="0.3">
      <c r="A122" s="10" t="s">
        <v>27</v>
      </c>
      <c r="B122" s="59"/>
      <c r="C122" s="508" t="s">
        <v>65</v>
      </c>
      <c r="D122" s="509"/>
      <c r="E122" s="509"/>
      <c r="F122" s="509"/>
      <c r="G122" s="510"/>
      <c r="H122" s="12">
        <f>SUM(G124:G189)</f>
        <v>1522196.7663999998</v>
      </c>
      <c r="I122" s="13">
        <f>H122/$H$1115</f>
        <v>0.20888597433587416</v>
      </c>
      <c r="J122" s="14" t="s">
        <v>18</v>
      </c>
    </row>
    <row r="123" spans="1:10" x14ac:dyDescent="0.2">
      <c r="A123" s="45" t="s">
        <v>66</v>
      </c>
      <c r="B123" s="46"/>
      <c r="C123" s="499" t="s">
        <v>67</v>
      </c>
      <c r="D123" s="500"/>
      <c r="E123" s="500"/>
      <c r="F123" s="501"/>
      <c r="G123" s="53"/>
      <c r="H123" s="31"/>
      <c r="I123" s="32"/>
    </row>
    <row r="124" spans="1:10" x14ac:dyDescent="0.2">
      <c r="A124" s="49"/>
      <c r="B124" s="54" t="s">
        <v>16</v>
      </c>
      <c r="C124" s="26" t="s">
        <v>363</v>
      </c>
      <c r="D124" s="58" t="s">
        <v>26</v>
      </c>
      <c r="E124" s="28">
        <v>2.5</v>
      </c>
      <c r="F124" s="29">
        <v>14872.22</v>
      </c>
      <c r="G124" s="30">
        <f t="shared" ref="G124:G138" si="14">E124*F124</f>
        <v>37180.549999999996</v>
      </c>
      <c r="H124" s="31"/>
      <c r="I124" s="32">
        <f t="shared" ref="I124:I138" si="15">G124/$H$1115</f>
        <v>5.1021626011343267E-3</v>
      </c>
    </row>
    <row r="125" spans="1:10" hidden="1" x14ac:dyDescent="0.2">
      <c r="A125" s="49"/>
      <c r="B125" s="54" t="s">
        <v>23</v>
      </c>
      <c r="C125" s="33" t="s">
        <v>364</v>
      </c>
      <c r="D125" s="58" t="s">
        <v>24</v>
      </c>
      <c r="E125" s="28"/>
      <c r="F125" s="29">
        <v>2253.0300000000002</v>
      </c>
      <c r="G125" s="30">
        <f t="shared" si="14"/>
        <v>0</v>
      </c>
      <c r="H125" s="31"/>
      <c r="I125" s="32">
        <f t="shared" si="15"/>
        <v>0</v>
      </c>
    </row>
    <row r="126" spans="1:10" hidden="1" x14ac:dyDescent="0.2">
      <c r="A126" s="49"/>
      <c r="B126" s="54" t="s">
        <v>25</v>
      </c>
      <c r="C126" s="33" t="s">
        <v>365</v>
      </c>
      <c r="D126" s="58" t="s">
        <v>24</v>
      </c>
      <c r="E126" s="28"/>
      <c r="F126" s="29">
        <v>1997.11</v>
      </c>
      <c r="G126" s="30">
        <f t="shared" si="14"/>
        <v>0</v>
      </c>
      <c r="H126" s="31"/>
      <c r="I126" s="32">
        <f t="shared" si="15"/>
        <v>0</v>
      </c>
    </row>
    <row r="127" spans="1:10" x14ac:dyDescent="0.2">
      <c r="A127" s="49"/>
      <c r="B127" s="54" t="s">
        <v>27</v>
      </c>
      <c r="C127" s="33" t="s">
        <v>366</v>
      </c>
      <c r="D127" s="58" t="s">
        <v>24</v>
      </c>
      <c r="E127" s="28">
        <v>156.41</v>
      </c>
      <c r="F127" s="29">
        <v>2054.9299999999998</v>
      </c>
      <c r="G127" s="30">
        <f t="shared" si="14"/>
        <v>321411.60129999998</v>
      </c>
      <c r="H127" s="31"/>
      <c r="I127" s="32">
        <f t="shared" si="15"/>
        <v>4.4106239733504679E-2</v>
      </c>
    </row>
    <row r="128" spans="1:10" hidden="1" x14ac:dyDescent="0.2">
      <c r="A128" s="49"/>
      <c r="B128" s="54" t="s">
        <v>28</v>
      </c>
      <c r="C128" s="33" t="s">
        <v>367</v>
      </c>
      <c r="D128" s="58" t="s">
        <v>24</v>
      </c>
      <c r="E128" s="28"/>
      <c r="F128" s="29">
        <v>1638.08</v>
      </c>
      <c r="G128" s="30">
        <f t="shared" si="14"/>
        <v>0</v>
      </c>
      <c r="H128" s="31"/>
      <c r="I128" s="32">
        <f t="shared" si="15"/>
        <v>0</v>
      </c>
    </row>
    <row r="129" spans="1:9" hidden="1" x14ac:dyDescent="0.2">
      <c r="A129" s="49"/>
      <c r="B129" s="54" t="s">
        <v>29</v>
      </c>
      <c r="C129" s="33" t="s">
        <v>368</v>
      </c>
      <c r="D129" s="58" t="s">
        <v>24</v>
      </c>
      <c r="E129" s="28"/>
      <c r="F129" s="29">
        <v>1683.73</v>
      </c>
      <c r="G129" s="30">
        <f t="shared" si="14"/>
        <v>0</v>
      </c>
      <c r="H129" s="31"/>
      <c r="I129" s="32">
        <f t="shared" si="15"/>
        <v>0</v>
      </c>
    </row>
    <row r="130" spans="1:9" hidden="1" x14ac:dyDescent="0.2">
      <c r="A130" s="49"/>
      <c r="B130" s="54" t="s">
        <v>30</v>
      </c>
      <c r="C130" s="33" t="s">
        <v>369</v>
      </c>
      <c r="D130" s="58" t="s">
        <v>24</v>
      </c>
      <c r="E130" s="28"/>
      <c r="F130" s="29">
        <v>5436.65</v>
      </c>
      <c r="G130" s="30">
        <f t="shared" si="14"/>
        <v>0</v>
      </c>
      <c r="H130" s="31"/>
      <c r="I130" s="32">
        <f t="shared" si="15"/>
        <v>0</v>
      </c>
    </row>
    <row r="131" spans="1:9" hidden="1" x14ac:dyDescent="0.2">
      <c r="A131" s="49"/>
      <c r="B131" s="54" t="s">
        <v>31</v>
      </c>
      <c r="C131" s="33" t="s">
        <v>370</v>
      </c>
      <c r="D131" s="58" t="s">
        <v>24</v>
      </c>
      <c r="E131" s="28"/>
      <c r="F131" s="29">
        <v>3557.91</v>
      </c>
      <c r="G131" s="30">
        <f t="shared" si="14"/>
        <v>0</v>
      </c>
      <c r="H131" s="31"/>
      <c r="I131" s="32">
        <f t="shared" si="15"/>
        <v>0</v>
      </c>
    </row>
    <row r="132" spans="1:9" hidden="1" x14ac:dyDescent="0.2">
      <c r="A132" s="49"/>
      <c r="B132" s="54" t="s">
        <v>32</v>
      </c>
      <c r="C132" s="33" t="s">
        <v>371</v>
      </c>
      <c r="D132" s="58" t="s">
        <v>24</v>
      </c>
      <c r="E132" s="28"/>
      <c r="F132" s="29">
        <v>3456</v>
      </c>
      <c r="G132" s="30">
        <f t="shared" si="14"/>
        <v>0</v>
      </c>
      <c r="H132" s="31"/>
      <c r="I132" s="32">
        <f t="shared" si="15"/>
        <v>0</v>
      </c>
    </row>
    <row r="133" spans="1:9" hidden="1" x14ac:dyDescent="0.2">
      <c r="A133" s="49"/>
      <c r="B133" s="54" t="s">
        <v>33</v>
      </c>
      <c r="C133" s="33" t="s">
        <v>372</v>
      </c>
      <c r="D133" s="58" t="s">
        <v>24</v>
      </c>
      <c r="E133" s="28"/>
      <c r="F133" s="29">
        <v>2834.81</v>
      </c>
      <c r="G133" s="30">
        <f t="shared" si="14"/>
        <v>0</v>
      </c>
      <c r="H133" s="31"/>
      <c r="I133" s="32">
        <f t="shared" si="15"/>
        <v>0</v>
      </c>
    </row>
    <row r="134" spans="1:9" hidden="1" x14ac:dyDescent="0.2">
      <c r="A134" s="49"/>
      <c r="B134" s="54" t="s">
        <v>34</v>
      </c>
      <c r="C134" s="33" t="s">
        <v>373</v>
      </c>
      <c r="D134" s="58" t="s">
        <v>24</v>
      </c>
      <c r="E134" s="28"/>
      <c r="F134" s="29">
        <v>3752.84</v>
      </c>
      <c r="G134" s="30">
        <f t="shared" si="14"/>
        <v>0</v>
      </c>
      <c r="H134" s="31"/>
      <c r="I134" s="32">
        <f t="shared" si="15"/>
        <v>0</v>
      </c>
    </row>
    <row r="135" spans="1:9" ht="25.5" hidden="1" x14ac:dyDescent="0.2">
      <c r="A135" s="49"/>
      <c r="B135" s="54" t="s">
        <v>35</v>
      </c>
      <c r="C135" s="33" t="s">
        <v>374</v>
      </c>
      <c r="D135" s="58" t="s">
        <v>24</v>
      </c>
      <c r="E135" s="28"/>
      <c r="F135" s="29">
        <v>4792.16</v>
      </c>
      <c r="G135" s="30">
        <f t="shared" si="14"/>
        <v>0</v>
      </c>
      <c r="H135" s="31"/>
      <c r="I135" s="32">
        <f t="shared" si="15"/>
        <v>0</v>
      </c>
    </row>
    <row r="136" spans="1:9" ht="24.75" hidden="1" customHeight="1" x14ac:dyDescent="0.2">
      <c r="A136" s="49"/>
      <c r="B136" s="54" t="s">
        <v>37</v>
      </c>
      <c r="C136" s="33" t="s">
        <v>375</v>
      </c>
      <c r="D136" s="58" t="s">
        <v>24</v>
      </c>
      <c r="E136" s="28"/>
      <c r="F136" s="29">
        <v>6701.7</v>
      </c>
      <c r="G136" s="30">
        <f t="shared" si="14"/>
        <v>0</v>
      </c>
      <c r="H136" s="31"/>
      <c r="I136" s="32">
        <f t="shared" si="15"/>
        <v>0</v>
      </c>
    </row>
    <row r="137" spans="1:9" ht="26.25" hidden="1" customHeight="1" x14ac:dyDescent="0.2">
      <c r="A137" s="49"/>
      <c r="B137" s="54" t="s">
        <v>38</v>
      </c>
      <c r="C137" s="33" t="s">
        <v>376</v>
      </c>
      <c r="D137" s="58" t="s">
        <v>24</v>
      </c>
      <c r="E137" s="28"/>
      <c r="F137" s="29">
        <v>8124.28</v>
      </c>
      <c r="G137" s="30">
        <f t="shared" si="14"/>
        <v>0</v>
      </c>
      <c r="H137" s="31"/>
      <c r="I137" s="32">
        <f t="shared" si="15"/>
        <v>0</v>
      </c>
    </row>
    <row r="138" spans="1:9" ht="24.75" hidden="1" customHeight="1" x14ac:dyDescent="0.2">
      <c r="A138" s="49"/>
      <c r="B138" s="54" t="s">
        <v>39</v>
      </c>
      <c r="C138" s="33" t="s">
        <v>377</v>
      </c>
      <c r="D138" s="58" t="s">
        <v>24</v>
      </c>
      <c r="E138" s="28"/>
      <c r="F138" s="29">
        <v>6146.07</v>
      </c>
      <c r="G138" s="30">
        <f t="shared" si="14"/>
        <v>0</v>
      </c>
      <c r="H138" s="31"/>
      <c r="I138" s="32">
        <f t="shared" si="15"/>
        <v>0</v>
      </c>
    </row>
    <row r="139" spans="1:9" ht="14.25" hidden="1" customHeight="1" x14ac:dyDescent="0.2">
      <c r="A139" s="311"/>
      <c r="B139" s="134"/>
      <c r="C139" s="143"/>
      <c r="D139" s="136"/>
      <c r="E139" s="28"/>
      <c r="F139" s="137"/>
      <c r="G139" s="138"/>
      <c r="H139" s="309"/>
      <c r="I139" s="310"/>
    </row>
    <row r="140" spans="1:9" ht="14.25" hidden="1" customHeight="1" x14ac:dyDescent="0.2">
      <c r="A140" s="311"/>
      <c r="B140" s="134"/>
      <c r="C140" s="143"/>
      <c r="D140" s="136"/>
      <c r="E140" s="28"/>
      <c r="F140" s="137"/>
      <c r="G140" s="138"/>
      <c r="H140" s="309"/>
      <c r="I140" s="310"/>
    </row>
    <row r="141" spans="1:9" ht="14.25" hidden="1" customHeight="1" x14ac:dyDescent="0.2">
      <c r="A141" s="311"/>
      <c r="B141" s="134"/>
      <c r="C141" s="336"/>
      <c r="D141" s="337"/>
      <c r="E141" s="316"/>
      <c r="F141" s="317"/>
      <c r="G141" s="138"/>
      <c r="H141" s="309"/>
      <c r="I141" s="310"/>
    </row>
    <row r="142" spans="1:9" hidden="1" x14ac:dyDescent="0.2">
      <c r="A142" s="45" t="s">
        <v>68</v>
      </c>
      <c r="B142" s="46"/>
      <c r="C142" s="499" t="s">
        <v>69</v>
      </c>
      <c r="D142" s="500"/>
      <c r="E142" s="500"/>
      <c r="F142" s="501"/>
      <c r="G142" s="30"/>
      <c r="H142" s="31"/>
      <c r="I142" s="32"/>
    </row>
    <row r="143" spans="1:9" hidden="1" x14ac:dyDescent="0.2">
      <c r="A143" s="49"/>
      <c r="B143" s="54" t="s">
        <v>16</v>
      </c>
      <c r="C143" s="33" t="s">
        <v>378</v>
      </c>
      <c r="D143" s="58" t="s">
        <v>24</v>
      </c>
      <c r="E143" s="28"/>
      <c r="F143" s="29">
        <v>2965.89</v>
      </c>
      <c r="G143" s="30">
        <f>E143*F143</f>
        <v>0</v>
      </c>
      <c r="H143" s="31"/>
      <c r="I143" s="32">
        <f>G143/$H$1115</f>
        <v>0</v>
      </c>
    </row>
    <row r="144" spans="1:9" ht="26.25" hidden="1" customHeight="1" x14ac:dyDescent="0.2">
      <c r="A144" s="49"/>
      <c r="B144" s="60" t="s">
        <v>19</v>
      </c>
      <c r="C144" s="33" t="s">
        <v>379</v>
      </c>
      <c r="D144" s="58" t="s">
        <v>24</v>
      </c>
      <c r="E144" s="28"/>
      <c r="F144" s="29">
        <v>3223.11</v>
      </c>
      <c r="G144" s="30">
        <f>E144*F144</f>
        <v>0</v>
      </c>
      <c r="H144" s="31"/>
      <c r="I144" s="32">
        <f>G144/$H$1115</f>
        <v>0</v>
      </c>
    </row>
    <row r="145" spans="1:9" ht="27" hidden="1" customHeight="1" x14ac:dyDescent="0.2">
      <c r="A145" s="49"/>
      <c r="B145" s="60" t="s">
        <v>20</v>
      </c>
      <c r="C145" s="33" t="s">
        <v>380</v>
      </c>
      <c r="D145" s="58" t="s">
        <v>24</v>
      </c>
      <c r="E145" s="28"/>
      <c r="F145" s="29">
        <v>3288.27</v>
      </c>
      <c r="G145" s="30">
        <f>E145*F145</f>
        <v>0</v>
      </c>
      <c r="H145" s="31"/>
      <c r="I145" s="32">
        <f>G145/$H$1115</f>
        <v>0</v>
      </c>
    </row>
    <row r="146" spans="1:9" ht="15" hidden="1" customHeight="1" x14ac:dyDescent="0.2">
      <c r="A146" s="49"/>
      <c r="B146" s="60">
        <v>2</v>
      </c>
      <c r="C146" s="33" t="s">
        <v>381</v>
      </c>
      <c r="D146" s="58" t="s">
        <v>24</v>
      </c>
      <c r="E146" s="28"/>
      <c r="F146" s="29">
        <v>8931.94</v>
      </c>
      <c r="G146" s="30">
        <f>E146*F146</f>
        <v>0</v>
      </c>
      <c r="H146" s="31"/>
      <c r="I146" s="32">
        <f>G146/$H$1115</f>
        <v>0</v>
      </c>
    </row>
    <row r="147" spans="1:9" ht="16.5" hidden="1" customHeight="1" x14ac:dyDescent="0.2">
      <c r="A147" s="319"/>
      <c r="B147" s="338" t="s">
        <v>52</v>
      </c>
      <c r="C147" s="333" t="s">
        <v>382</v>
      </c>
      <c r="D147" s="334" t="s">
        <v>24</v>
      </c>
      <c r="E147" s="316"/>
      <c r="F147" s="64">
        <v>10083.219999999999</v>
      </c>
      <c r="G147" s="339">
        <f>E147*F147</f>
        <v>0</v>
      </c>
      <c r="H147" s="335"/>
      <c r="I147" s="340">
        <f>G147/$H$1115</f>
        <v>0</v>
      </c>
    </row>
    <row r="148" spans="1:9" ht="15" hidden="1" customHeight="1" x14ac:dyDescent="0.2">
      <c r="A148" s="311"/>
      <c r="B148" s="341"/>
      <c r="C148" s="143"/>
      <c r="D148" s="136"/>
      <c r="E148" s="28"/>
      <c r="F148" s="137"/>
      <c r="G148" s="138"/>
      <c r="H148" s="309"/>
      <c r="I148" s="310"/>
    </row>
    <row r="149" spans="1:9" ht="15" hidden="1" customHeight="1" x14ac:dyDescent="0.2">
      <c r="A149" s="311"/>
      <c r="B149" s="341"/>
      <c r="C149" s="143"/>
      <c r="D149" s="136"/>
      <c r="E149" s="28"/>
      <c r="F149" s="137"/>
      <c r="G149" s="138"/>
      <c r="H149" s="309"/>
      <c r="I149" s="310"/>
    </row>
    <row r="150" spans="1:9" ht="15" hidden="1" customHeight="1" x14ac:dyDescent="0.2">
      <c r="A150" s="311"/>
      <c r="B150" s="341"/>
      <c r="C150" s="336"/>
      <c r="D150" s="337"/>
      <c r="E150" s="316"/>
      <c r="F150" s="317"/>
      <c r="G150" s="138"/>
      <c r="H150" s="309"/>
      <c r="I150" s="310"/>
    </row>
    <row r="151" spans="1:9" x14ac:dyDescent="0.2">
      <c r="A151" s="65" t="s">
        <v>70</v>
      </c>
      <c r="B151" s="66"/>
      <c r="C151" s="499" t="s">
        <v>71</v>
      </c>
      <c r="D151" s="500"/>
      <c r="E151" s="500"/>
      <c r="F151" s="501"/>
      <c r="G151" s="30"/>
      <c r="H151" s="31"/>
      <c r="I151" s="32"/>
    </row>
    <row r="152" spans="1:9" ht="25.5" hidden="1" x14ac:dyDescent="0.2">
      <c r="A152" s="49"/>
      <c r="B152" s="60">
        <v>1</v>
      </c>
      <c r="C152" s="55" t="s">
        <v>383</v>
      </c>
      <c r="D152" s="67" t="s">
        <v>60</v>
      </c>
      <c r="E152" s="28"/>
      <c r="F152" s="29">
        <v>1005.29</v>
      </c>
      <c r="G152" s="34">
        <f>E152*F152</f>
        <v>0</v>
      </c>
      <c r="H152" s="31"/>
      <c r="I152" s="32">
        <f>G152/$H$1115</f>
        <v>0</v>
      </c>
    </row>
    <row r="153" spans="1:9" ht="25.5" x14ac:dyDescent="0.2">
      <c r="A153" s="49"/>
      <c r="B153" s="60" t="s">
        <v>19</v>
      </c>
      <c r="C153" s="33" t="s">
        <v>384</v>
      </c>
      <c r="D153" s="58" t="s">
        <v>60</v>
      </c>
      <c r="E153" s="28">
        <v>56.48</v>
      </c>
      <c r="F153" s="29">
        <v>815.16</v>
      </c>
      <c r="G153" s="34">
        <f>E153*F153</f>
        <v>46040.236799999999</v>
      </c>
      <c r="H153" s="31"/>
      <c r="I153" s="32">
        <f>G153/$H$1115</f>
        <v>6.3179478073435809E-3</v>
      </c>
    </row>
    <row r="154" spans="1:9" ht="25.5" hidden="1" x14ac:dyDescent="0.2">
      <c r="A154" s="49"/>
      <c r="B154" s="60" t="s">
        <v>20</v>
      </c>
      <c r="C154" s="33" t="s">
        <v>385</v>
      </c>
      <c r="D154" s="58" t="s">
        <v>60</v>
      </c>
      <c r="E154" s="28"/>
      <c r="F154" s="29">
        <v>659.72</v>
      </c>
      <c r="G154" s="34">
        <f>E154*F154</f>
        <v>0</v>
      </c>
      <c r="H154" s="31"/>
      <c r="I154" s="32">
        <f>G154/$H$1115</f>
        <v>0</v>
      </c>
    </row>
    <row r="155" spans="1:9" hidden="1" x14ac:dyDescent="0.2">
      <c r="A155" s="49"/>
      <c r="B155" s="60">
        <v>2</v>
      </c>
      <c r="C155" s="33" t="s">
        <v>386</v>
      </c>
      <c r="D155" s="58" t="s">
        <v>24</v>
      </c>
      <c r="E155" s="28"/>
      <c r="F155" s="29">
        <v>779.04</v>
      </c>
      <c r="G155" s="34">
        <f>E155*F155</f>
        <v>0</v>
      </c>
      <c r="H155" s="31"/>
      <c r="I155" s="32">
        <f>G155/$H$1115</f>
        <v>0</v>
      </c>
    </row>
    <row r="156" spans="1:9" ht="38.25" hidden="1" x14ac:dyDescent="0.2">
      <c r="A156" s="319"/>
      <c r="B156" s="338">
        <v>3</v>
      </c>
      <c r="C156" s="333" t="s">
        <v>387</v>
      </c>
      <c r="D156" s="334" t="s">
        <v>60</v>
      </c>
      <c r="E156" s="316"/>
      <c r="F156" s="322">
        <v>4573.8599999999997</v>
      </c>
      <c r="G156" s="342">
        <f>E156*F156</f>
        <v>0</v>
      </c>
      <c r="H156" s="335"/>
      <c r="I156" s="340">
        <f>G156/$H$1115</f>
        <v>0</v>
      </c>
    </row>
    <row r="157" spans="1:9" hidden="1" x14ac:dyDescent="0.2">
      <c r="A157" s="311"/>
      <c r="B157" s="341"/>
      <c r="C157" s="143"/>
      <c r="D157" s="136"/>
      <c r="E157" s="28"/>
      <c r="F157" s="137"/>
      <c r="G157" s="343"/>
      <c r="H157" s="309"/>
      <c r="I157" s="310"/>
    </row>
    <row r="158" spans="1:9" hidden="1" x14ac:dyDescent="0.2">
      <c r="A158" s="311"/>
      <c r="B158" s="341"/>
      <c r="C158" s="143"/>
      <c r="D158" s="136"/>
      <c r="E158" s="28"/>
      <c r="F158" s="137"/>
      <c r="G158" s="343"/>
      <c r="H158" s="309"/>
      <c r="I158" s="310"/>
    </row>
    <row r="159" spans="1:9" hidden="1" x14ac:dyDescent="0.2">
      <c r="A159" s="311"/>
      <c r="B159" s="341"/>
      <c r="C159" s="336"/>
      <c r="D159" s="337"/>
      <c r="E159" s="316"/>
      <c r="F159" s="317"/>
      <c r="G159" s="343"/>
      <c r="H159" s="309"/>
      <c r="I159" s="310"/>
    </row>
    <row r="160" spans="1:9" x14ac:dyDescent="0.2">
      <c r="A160" s="65" t="s">
        <v>72</v>
      </c>
      <c r="B160" s="66"/>
      <c r="C160" s="499" t="s">
        <v>73</v>
      </c>
      <c r="D160" s="500"/>
      <c r="E160" s="500"/>
      <c r="F160" s="501"/>
      <c r="G160" s="30"/>
      <c r="H160" s="31"/>
      <c r="I160" s="32"/>
    </row>
    <row r="161" spans="1:9" hidden="1" x14ac:dyDescent="0.2">
      <c r="A161" s="49"/>
      <c r="B161" s="54" t="s">
        <v>16</v>
      </c>
      <c r="C161" s="33" t="s">
        <v>388</v>
      </c>
      <c r="D161" s="67" t="s">
        <v>24</v>
      </c>
      <c r="E161" s="28"/>
      <c r="F161" s="29">
        <v>429.63</v>
      </c>
      <c r="G161" s="30">
        <f t="shared" ref="G161:G175" si="16">E161*F161</f>
        <v>0</v>
      </c>
      <c r="H161" s="31"/>
      <c r="I161" s="32">
        <f t="shared" ref="I161:I175" si="17">G161/$H$1115</f>
        <v>0</v>
      </c>
    </row>
    <row r="162" spans="1:9" hidden="1" x14ac:dyDescent="0.2">
      <c r="A162" s="49"/>
      <c r="B162" s="54" t="s">
        <v>23</v>
      </c>
      <c r="C162" s="33" t="s">
        <v>389</v>
      </c>
      <c r="D162" s="58" t="s">
        <v>24</v>
      </c>
      <c r="E162" s="28"/>
      <c r="F162" s="29">
        <v>885.53</v>
      </c>
      <c r="G162" s="30">
        <f t="shared" si="16"/>
        <v>0</v>
      </c>
      <c r="H162" s="31"/>
      <c r="I162" s="32">
        <f t="shared" si="17"/>
        <v>0</v>
      </c>
    </row>
    <row r="163" spans="1:9" hidden="1" x14ac:dyDescent="0.2">
      <c r="A163" s="49"/>
      <c r="B163" s="54" t="s">
        <v>25</v>
      </c>
      <c r="C163" s="33" t="s">
        <v>390</v>
      </c>
      <c r="D163" s="58" t="s">
        <v>24</v>
      </c>
      <c r="E163" s="28"/>
      <c r="F163" s="29">
        <v>1056.46</v>
      </c>
      <c r="G163" s="30">
        <f t="shared" si="16"/>
        <v>0</v>
      </c>
      <c r="H163" s="31"/>
      <c r="I163" s="32">
        <f t="shared" si="17"/>
        <v>0</v>
      </c>
    </row>
    <row r="164" spans="1:9" hidden="1" x14ac:dyDescent="0.2">
      <c r="A164" s="49"/>
      <c r="B164" s="54" t="s">
        <v>27</v>
      </c>
      <c r="C164" s="33" t="s">
        <v>391</v>
      </c>
      <c r="D164" s="58" t="s">
        <v>24</v>
      </c>
      <c r="E164" s="28"/>
      <c r="F164" s="29">
        <v>1154.1400000000001</v>
      </c>
      <c r="G164" s="30">
        <f t="shared" si="16"/>
        <v>0</v>
      </c>
      <c r="H164" s="31"/>
      <c r="I164" s="32">
        <f t="shared" si="17"/>
        <v>0</v>
      </c>
    </row>
    <row r="165" spans="1:9" hidden="1" x14ac:dyDescent="0.2">
      <c r="A165" s="49"/>
      <c r="B165" s="54" t="s">
        <v>28</v>
      </c>
      <c r="C165" s="33" t="s">
        <v>392</v>
      </c>
      <c r="D165" s="58" t="s">
        <v>24</v>
      </c>
      <c r="E165" s="28"/>
      <c r="F165" s="29">
        <v>1012.22</v>
      </c>
      <c r="G165" s="30">
        <f t="shared" si="16"/>
        <v>0</v>
      </c>
      <c r="H165" s="31"/>
      <c r="I165" s="32">
        <f t="shared" si="17"/>
        <v>0</v>
      </c>
    </row>
    <row r="166" spans="1:9" hidden="1" x14ac:dyDescent="0.2">
      <c r="A166" s="49"/>
      <c r="B166" s="54" t="s">
        <v>29</v>
      </c>
      <c r="C166" s="33" t="s">
        <v>393</v>
      </c>
      <c r="D166" s="58" t="s">
        <v>24</v>
      </c>
      <c r="E166" s="28"/>
      <c r="F166" s="29">
        <v>721.3</v>
      </c>
      <c r="G166" s="30">
        <f t="shared" si="16"/>
        <v>0</v>
      </c>
      <c r="H166" s="31"/>
      <c r="I166" s="32">
        <f t="shared" si="17"/>
        <v>0</v>
      </c>
    </row>
    <row r="167" spans="1:9" hidden="1" x14ac:dyDescent="0.2">
      <c r="A167" s="49"/>
      <c r="B167" s="54" t="s">
        <v>30</v>
      </c>
      <c r="C167" s="33" t="s">
        <v>394</v>
      </c>
      <c r="D167" s="58" t="s">
        <v>24</v>
      </c>
      <c r="E167" s="28"/>
      <c r="F167" s="29">
        <v>948.09</v>
      </c>
      <c r="G167" s="30">
        <f t="shared" si="16"/>
        <v>0</v>
      </c>
      <c r="H167" s="31"/>
      <c r="I167" s="32">
        <f t="shared" si="17"/>
        <v>0</v>
      </c>
    </row>
    <row r="168" spans="1:9" hidden="1" x14ac:dyDescent="0.2">
      <c r="A168" s="49"/>
      <c r="B168" s="54" t="s">
        <v>31</v>
      </c>
      <c r="C168" s="26" t="s">
        <v>395</v>
      </c>
      <c r="D168" s="58" t="s">
        <v>24</v>
      </c>
      <c r="E168" s="28"/>
      <c r="F168" s="29">
        <v>2130.08</v>
      </c>
      <c r="G168" s="30">
        <f t="shared" si="16"/>
        <v>0</v>
      </c>
      <c r="H168" s="31"/>
      <c r="I168" s="32">
        <f t="shared" si="17"/>
        <v>0</v>
      </c>
    </row>
    <row r="169" spans="1:9" x14ac:dyDescent="0.2">
      <c r="A169" s="49"/>
      <c r="B169" s="54" t="s">
        <v>32</v>
      </c>
      <c r="C169" s="26" t="s">
        <v>74</v>
      </c>
      <c r="D169" s="58" t="s">
        <v>24</v>
      </c>
      <c r="E169" s="28">
        <v>233.8</v>
      </c>
      <c r="F169" s="29">
        <v>1606.83</v>
      </c>
      <c r="G169" s="30">
        <f>E169*F169</f>
        <v>375676.85399999999</v>
      </c>
      <c r="H169" s="31"/>
      <c r="I169" s="32">
        <f t="shared" si="17"/>
        <v>5.1552878980827367E-2</v>
      </c>
    </row>
    <row r="170" spans="1:9" x14ac:dyDescent="0.2">
      <c r="A170" s="49"/>
      <c r="B170" s="54" t="s">
        <v>33</v>
      </c>
      <c r="C170" s="26" t="s">
        <v>75</v>
      </c>
      <c r="D170" s="58" t="s">
        <v>24</v>
      </c>
      <c r="E170" s="28">
        <v>87.73</v>
      </c>
      <c r="F170" s="29">
        <v>2434.17</v>
      </c>
      <c r="G170" s="30">
        <f>E170*F170</f>
        <v>213549.73410000003</v>
      </c>
      <c r="H170" s="31"/>
      <c r="I170" s="32">
        <f t="shared" si="17"/>
        <v>2.9304716224133321E-2</v>
      </c>
    </row>
    <row r="171" spans="1:9" ht="25.5" hidden="1" x14ac:dyDescent="0.2">
      <c r="A171" s="49"/>
      <c r="B171" s="54" t="s">
        <v>34</v>
      </c>
      <c r="C171" s="26" t="s">
        <v>396</v>
      </c>
      <c r="D171" s="58" t="s">
        <v>24</v>
      </c>
      <c r="E171" s="28"/>
      <c r="F171" s="29">
        <v>3053.93</v>
      </c>
      <c r="G171" s="30">
        <f t="shared" si="16"/>
        <v>0</v>
      </c>
      <c r="H171" s="31"/>
      <c r="I171" s="32">
        <f t="shared" si="17"/>
        <v>0</v>
      </c>
    </row>
    <row r="172" spans="1:9" hidden="1" x14ac:dyDescent="0.2">
      <c r="A172" s="49"/>
      <c r="B172" s="54" t="s">
        <v>35</v>
      </c>
      <c r="C172" s="26" t="s">
        <v>397</v>
      </c>
      <c r="D172" s="58" t="s">
        <v>24</v>
      </c>
      <c r="E172" s="28"/>
      <c r="F172" s="29">
        <v>1254.6400000000001</v>
      </c>
      <c r="G172" s="30">
        <f t="shared" si="16"/>
        <v>0</v>
      </c>
      <c r="H172" s="31"/>
      <c r="I172" s="32">
        <f t="shared" si="17"/>
        <v>0</v>
      </c>
    </row>
    <row r="173" spans="1:9" hidden="1" x14ac:dyDescent="0.2">
      <c r="A173" s="49"/>
      <c r="B173" s="54" t="s">
        <v>37</v>
      </c>
      <c r="C173" s="33" t="s">
        <v>398</v>
      </c>
      <c r="D173" s="58" t="s">
        <v>24</v>
      </c>
      <c r="E173" s="28"/>
      <c r="F173" s="29">
        <v>2121.89</v>
      </c>
      <c r="G173" s="30">
        <f t="shared" si="16"/>
        <v>0</v>
      </c>
      <c r="H173" s="31"/>
      <c r="I173" s="32">
        <f t="shared" si="17"/>
        <v>0</v>
      </c>
    </row>
    <row r="174" spans="1:9" hidden="1" x14ac:dyDescent="0.2">
      <c r="A174" s="49"/>
      <c r="B174" s="54" t="s">
        <v>38</v>
      </c>
      <c r="C174" s="33" t="s">
        <v>399</v>
      </c>
      <c r="D174" s="58" t="s">
        <v>24</v>
      </c>
      <c r="E174" s="28"/>
      <c r="F174" s="29">
        <v>2336.89</v>
      </c>
      <c r="G174" s="30">
        <f t="shared" si="16"/>
        <v>0</v>
      </c>
      <c r="H174" s="31"/>
      <c r="I174" s="32">
        <f t="shared" si="17"/>
        <v>0</v>
      </c>
    </row>
    <row r="175" spans="1:9" hidden="1" x14ac:dyDescent="0.2">
      <c r="A175" s="49"/>
      <c r="B175" s="54" t="s">
        <v>39</v>
      </c>
      <c r="C175" s="26" t="s">
        <v>400</v>
      </c>
      <c r="D175" s="58" t="s">
        <v>24</v>
      </c>
      <c r="E175" s="28"/>
      <c r="F175" s="29">
        <v>3543.84</v>
      </c>
      <c r="G175" s="30">
        <f t="shared" si="16"/>
        <v>0</v>
      </c>
      <c r="H175" s="31"/>
      <c r="I175" s="32">
        <f t="shared" si="17"/>
        <v>0</v>
      </c>
    </row>
    <row r="176" spans="1:9" hidden="1" x14ac:dyDescent="0.2">
      <c r="A176" s="311"/>
      <c r="B176" s="134"/>
      <c r="C176" s="135"/>
      <c r="D176" s="136"/>
      <c r="E176" s="28"/>
      <c r="F176" s="137"/>
      <c r="G176" s="138"/>
      <c r="H176" s="309"/>
      <c r="I176" s="310"/>
    </row>
    <row r="177" spans="1:10" hidden="1" x14ac:dyDescent="0.2">
      <c r="A177" s="311"/>
      <c r="B177" s="134"/>
      <c r="C177" s="135"/>
      <c r="D177" s="136"/>
      <c r="E177" s="28"/>
      <c r="F177" s="137"/>
      <c r="G177" s="138"/>
      <c r="H177" s="309"/>
      <c r="I177" s="310"/>
    </row>
    <row r="178" spans="1:10" hidden="1" x14ac:dyDescent="0.2">
      <c r="A178" s="311"/>
      <c r="B178" s="134"/>
      <c r="C178" s="314"/>
      <c r="D178" s="337"/>
      <c r="E178" s="316"/>
      <c r="F178" s="317"/>
      <c r="G178" s="138"/>
      <c r="H178" s="309"/>
      <c r="I178" s="310"/>
    </row>
    <row r="179" spans="1:10" x14ac:dyDescent="0.2">
      <c r="A179" s="65" t="s">
        <v>76</v>
      </c>
      <c r="B179" s="66"/>
      <c r="C179" s="499" t="s">
        <v>77</v>
      </c>
      <c r="D179" s="500"/>
      <c r="E179" s="500"/>
      <c r="F179" s="501"/>
      <c r="G179" s="69"/>
      <c r="H179" s="70"/>
      <c r="I179" s="32"/>
    </row>
    <row r="180" spans="1:10" hidden="1" x14ac:dyDescent="0.2">
      <c r="A180" s="49"/>
      <c r="B180" s="54" t="s">
        <v>16</v>
      </c>
      <c r="C180" s="26" t="s">
        <v>401</v>
      </c>
      <c r="D180" s="67" t="s">
        <v>24</v>
      </c>
      <c r="E180" s="28"/>
      <c r="F180" s="29">
        <v>1252.43</v>
      </c>
      <c r="G180" s="30">
        <f t="shared" ref="G180:G185" si="18">E180*F180</f>
        <v>0</v>
      </c>
      <c r="H180" s="31"/>
      <c r="I180" s="32">
        <f t="shared" ref="I180:I186" si="19">G180/$H$1115</f>
        <v>0</v>
      </c>
    </row>
    <row r="181" spans="1:10" ht="25.5" x14ac:dyDescent="0.2">
      <c r="A181" s="49"/>
      <c r="B181" s="54" t="s">
        <v>19</v>
      </c>
      <c r="C181" s="33" t="s">
        <v>402</v>
      </c>
      <c r="D181" s="58" t="s">
        <v>24</v>
      </c>
      <c r="E181" s="28">
        <v>132.34</v>
      </c>
      <c r="F181" s="29">
        <v>1399.03</v>
      </c>
      <c r="G181" s="30">
        <f t="shared" si="18"/>
        <v>185147.63020000001</v>
      </c>
      <c r="H181" s="31"/>
      <c r="I181" s="32">
        <f t="shared" si="19"/>
        <v>2.5407190439492924E-2</v>
      </c>
    </row>
    <row r="182" spans="1:10" hidden="1" x14ac:dyDescent="0.2">
      <c r="A182" s="49"/>
      <c r="B182" s="54" t="s">
        <v>20</v>
      </c>
      <c r="C182" s="26" t="s">
        <v>403</v>
      </c>
      <c r="D182" s="58" t="s">
        <v>24</v>
      </c>
      <c r="E182" s="28"/>
      <c r="F182" s="29">
        <v>2099.8200000000002</v>
      </c>
      <c r="G182" s="30">
        <f t="shared" si="18"/>
        <v>0</v>
      </c>
      <c r="H182" s="31"/>
      <c r="I182" s="32">
        <f t="shared" si="19"/>
        <v>0</v>
      </c>
    </row>
    <row r="183" spans="1:10" ht="13.5" customHeight="1" x14ac:dyDescent="0.2">
      <c r="A183" s="49"/>
      <c r="B183" s="54" t="s">
        <v>23</v>
      </c>
      <c r="C183" s="26" t="s">
        <v>404</v>
      </c>
      <c r="D183" s="58" t="s">
        <v>24</v>
      </c>
      <c r="E183" s="28">
        <v>136.80000000000001</v>
      </c>
      <c r="F183" s="29">
        <v>1423.82</v>
      </c>
      <c r="G183" s="30">
        <f t="shared" si="18"/>
        <v>194778.576</v>
      </c>
      <c r="H183" s="31"/>
      <c r="I183" s="32">
        <f t="shared" si="19"/>
        <v>2.6728812940351888E-2</v>
      </c>
    </row>
    <row r="184" spans="1:10" hidden="1" x14ac:dyDescent="0.2">
      <c r="A184" s="49"/>
      <c r="B184" s="54">
        <v>3</v>
      </c>
      <c r="C184" s="26" t="s">
        <v>405</v>
      </c>
      <c r="D184" s="58" t="s">
        <v>24</v>
      </c>
      <c r="E184" s="28"/>
      <c r="F184" s="29">
        <v>849.48</v>
      </c>
      <c r="G184" s="30">
        <f t="shared" si="18"/>
        <v>0</v>
      </c>
      <c r="H184" s="31"/>
      <c r="I184" s="32">
        <f t="shared" si="19"/>
        <v>0</v>
      </c>
    </row>
    <row r="185" spans="1:10" ht="13.5" thickBot="1" x14ac:dyDescent="0.25">
      <c r="A185" s="49"/>
      <c r="B185" s="54" t="s">
        <v>57</v>
      </c>
      <c r="C185" s="26" t="s">
        <v>406</v>
      </c>
      <c r="D185" s="58" t="s">
        <v>24</v>
      </c>
      <c r="E185" s="28">
        <v>136.80000000000001</v>
      </c>
      <c r="F185" s="29">
        <v>1084.8800000000001</v>
      </c>
      <c r="G185" s="30">
        <f t="shared" si="18"/>
        <v>148411.58400000003</v>
      </c>
      <c r="H185" s="31"/>
      <c r="I185" s="32">
        <f t="shared" si="19"/>
        <v>2.0366025609086093E-2</v>
      </c>
    </row>
    <row r="186" spans="1:10" hidden="1" x14ac:dyDescent="0.2">
      <c r="A186" s="49"/>
      <c r="B186" s="54" t="s">
        <v>27</v>
      </c>
      <c r="C186" s="26" t="s">
        <v>407</v>
      </c>
      <c r="D186" s="58" t="s">
        <v>60</v>
      </c>
      <c r="E186" s="28"/>
      <c r="F186" s="29">
        <v>427.63</v>
      </c>
      <c r="G186" s="30">
        <f>E186*F186</f>
        <v>0</v>
      </c>
      <c r="H186" s="31"/>
      <c r="I186" s="32">
        <f t="shared" si="19"/>
        <v>0</v>
      </c>
    </row>
    <row r="187" spans="1:10" hidden="1" x14ac:dyDescent="0.2">
      <c r="A187" s="311"/>
      <c r="B187" s="134"/>
      <c r="C187" s="135"/>
      <c r="D187" s="136"/>
      <c r="E187" s="28"/>
      <c r="F187" s="137"/>
      <c r="G187" s="138"/>
      <c r="H187" s="309"/>
      <c r="I187" s="310"/>
    </row>
    <row r="188" spans="1:10" hidden="1" x14ac:dyDescent="0.2">
      <c r="A188" s="311"/>
      <c r="B188" s="134"/>
      <c r="C188" s="135"/>
      <c r="D188" s="136"/>
      <c r="E188" s="28"/>
      <c r="F188" s="137"/>
      <c r="G188" s="138"/>
      <c r="H188" s="309"/>
      <c r="I188" s="310"/>
    </row>
    <row r="189" spans="1:10" hidden="1" x14ac:dyDescent="0.2">
      <c r="A189" s="311"/>
      <c r="B189" s="134"/>
      <c r="C189" s="135"/>
      <c r="D189" s="136"/>
      <c r="E189" s="28"/>
      <c r="F189" s="137"/>
      <c r="G189" s="138"/>
      <c r="H189" s="309"/>
      <c r="I189" s="310"/>
    </row>
    <row r="190" spans="1:10" ht="13.5" hidden="1" thickBot="1" x14ac:dyDescent="0.25">
      <c r="A190" s="344"/>
      <c r="B190" s="345"/>
      <c r="C190" s="346"/>
      <c r="D190" s="347"/>
      <c r="E190" s="328"/>
      <c r="F190" s="348"/>
      <c r="G190" s="349"/>
      <c r="H190" s="350"/>
      <c r="I190" s="351"/>
    </row>
    <row r="191" spans="1:10" ht="16.5" thickBot="1" x14ac:dyDescent="0.3">
      <c r="A191" s="10" t="s">
        <v>28</v>
      </c>
      <c r="B191" s="11"/>
      <c r="C191" s="508" t="s">
        <v>78</v>
      </c>
      <c r="D191" s="509"/>
      <c r="E191" s="509"/>
      <c r="F191" s="509"/>
      <c r="G191" s="510"/>
      <c r="H191" s="12">
        <f>SUM(G192:G206)</f>
        <v>6655.96</v>
      </c>
      <c r="I191" s="13">
        <f>H191/$H$1115</f>
        <v>9.1337514336517457E-4</v>
      </c>
      <c r="J191" s="14" t="s">
        <v>18</v>
      </c>
    </row>
    <row r="192" spans="1:10" ht="13.5" thickBot="1" x14ac:dyDescent="0.25">
      <c r="A192" s="15" t="s">
        <v>79</v>
      </c>
      <c r="B192" s="16" t="s">
        <v>16</v>
      </c>
      <c r="C192" s="17" t="s">
        <v>408</v>
      </c>
      <c r="D192" s="71" t="s">
        <v>24</v>
      </c>
      <c r="E192" s="19">
        <v>4</v>
      </c>
      <c r="F192" s="20">
        <v>1663.99</v>
      </c>
      <c r="G192" s="21">
        <f t="shared" ref="G192:G203" si="20">E192*F192</f>
        <v>6655.96</v>
      </c>
      <c r="H192" s="22"/>
      <c r="I192" s="23">
        <f t="shared" ref="I192:I203" si="21">G192/$H$1115</f>
        <v>9.1337514336517457E-4</v>
      </c>
    </row>
    <row r="193" spans="1:10" ht="25.5" hidden="1" x14ac:dyDescent="0.2">
      <c r="A193" s="72"/>
      <c r="B193" s="25" t="s">
        <v>23</v>
      </c>
      <c r="C193" s="26" t="s">
        <v>409</v>
      </c>
      <c r="D193" s="58" t="s">
        <v>24</v>
      </c>
      <c r="E193" s="28"/>
      <c r="F193" s="29">
        <v>1844.95</v>
      </c>
      <c r="G193" s="73">
        <f t="shared" si="20"/>
        <v>0</v>
      </c>
      <c r="H193" s="74"/>
      <c r="I193" s="75">
        <f t="shared" si="21"/>
        <v>0</v>
      </c>
    </row>
    <row r="194" spans="1:10" ht="22.5" hidden="1" customHeight="1" x14ac:dyDescent="0.2">
      <c r="A194" s="72"/>
      <c r="B194" s="25" t="s">
        <v>25</v>
      </c>
      <c r="C194" s="26" t="s">
        <v>410</v>
      </c>
      <c r="D194" s="58" t="s">
        <v>24</v>
      </c>
      <c r="E194" s="28"/>
      <c r="F194" s="29">
        <v>2147.91</v>
      </c>
      <c r="G194" s="30">
        <f>E194*F194</f>
        <v>0</v>
      </c>
      <c r="H194" s="31"/>
      <c r="I194" s="32">
        <f t="shared" si="21"/>
        <v>0</v>
      </c>
    </row>
    <row r="195" spans="1:10" ht="36.75" hidden="1" customHeight="1" x14ac:dyDescent="0.2">
      <c r="A195" s="24" t="s">
        <v>80</v>
      </c>
      <c r="B195" s="25" t="s">
        <v>16</v>
      </c>
      <c r="C195" s="26" t="s">
        <v>411</v>
      </c>
      <c r="D195" s="58" t="s">
        <v>24</v>
      </c>
      <c r="E195" s="28"/>
      <c r="F195" s="29">
        <v>16087.81</v>
      </c>
      <c r="G195" s="30">
        <f>E195*F195</f>
        <v>0</v>
      </c>
      <c r="H195" s="31"/>
      <c r="I195" s="32">
        <f t="shared" si="21"/>
        <v>0</v>
      </c>
    </row>
    <row r="196" spans="1:10" ht="21" hidden="1" customHeight="1" x14ac:dyDescent="0.2">
      <c r="A196" s="72"/>
      <c r="B196" s="25" t="s">
        <v>23</v>
      </c>
      <c r="C196" s="26" t="s">
        <v>412</v>
      </c>
      <c r="D196" s="58" t="s">
        <v>24</v>
      </c>
      <c r="E196" s="28"/>
      <c r="F196" s="29">
        <v>14890.49</v>
      </c>
      <c r="G196" s="30">
        <f>E196*F196</f>
        <v>0</v>
      </c>
      <c r="H196" s="31"/>
      <c r="I196" s="32">
        <f t="shared" si="21"/>
        <v>0</v>
      </c>
    </row>
    <row r="197" spans="1:10" hidden="1" x14ac:dyDescent="0.2">
      <c r="A197" s="24" t="s">
        <v>81</v>
      </c>
      <c r="B197" s="25" t="s">
        <v>16</v>
      </c>
      <c r="C197" s="26" t="s">
        <v>413</v>
      </c>
      <c r="D197" s="58" t="s">
        <v>24</v>
      </c>
      <c r="E197" s="28"/>
      <c r="F197" s="29">
        <v>1729.92</v>
      </c>
      <c r="G197" s="30">
        <f t="shared" si="20"/>
        <v>0</v>
      </c>
      <c r="H197" s="31"/>
      <c r="I197" s="32">
        <f t="shared" si="21"/>
        <v>0</v>
      </c>
    </row>
    <row r="198" spans="1:10" ht="27.75" hidden="1" customHeight="1" x14ac:dyDescent="0.2">
      <c r="A198" s="24" t="s">
        <v>82</v>
      </c>
      <c r="B198" s="25" t="s">
        <v>16</v>
      </c>
      <c r="C198" s="26" t="s">
        <v>414</v>
      </c>
      <c r="D198" s="58" t="s">
        <v>24</v>
      </c>
      <c r="E198" s="28"/>
      <c r="F198" s="29">
        <v>3716.33</v>
      </c>
      <c r="G198" s="30">
        <f t="shared" si="20"/>
        <v>0</v>
      </c>
      <c r="H198" s="31"/>
      <c r="I198" s="32">
        <f t="shared" si="21"/>
        <v>0</v>
      </c>
    </row>
    <row r="199" spans="1:10" ht="18.75" hidden="1" customHeight="1" x14ac:dyDescent="0.2">
      <c r="A199" s="24"/>
      <c r="B199" s="25" t="s">
        <v>23</v>
      </c>
      <c r="C199" s="26" t="s">
        <v>415</v>
      </c>
      <c r="D199" s="58" t="s">
        <v>24</v>
      </c>
      <c r="E199" s="28"/>
      <c r="F199" s="29">
        <v>3003.93</v>
      </c>
      <c r="G199" s="30">
        <f t="shared" si="20"/>
        <v>0</v>
      </c>
      <c r="H199" s="31"/>
      <c r="I199" s="32">
        <f t="shared" si="21"/>
        <v>0</v>
      </c>
    </row>
    <row r="200" spans="1:10" hidden="1" x14ac:dyDescent="0.2">
      <c r="A200" s="24" t="s">
        <v>83</v>
      </c>
      <c r="B200" s="25" t="s">
        <v>16</v>
      </c>
      <c r="C200" s="26" t="s">
        <v>416</v>
      </c>
      <c r="D200" s="58" t="s">
        <v>60</v>
      </c>
      <c r="E200" s="28"/>
      <c r="F200" s="29">
        <v>1576.72</v>
      </c>
      <c r="G200" s="34">
        <f t="shared" si="20"/>
        <v>0</v>
      </c>
      <c r="H200" s="31"/>
      <c r="I200" s="32">
        <f t="shared" si="21"/>
        <v>0</v>
      </c>
    </row>
    <row r="201" spans="1:10" ht="18" hidden="1" customHeight="1" x14ac:dyDescent="0.2">
      <c r="A201" s="72"/>
      <c r="B201" s="25">
        <v>2</v>
      </c>
      <c r="C201" s="26" t="s">
        <v>417</v>
      </c>
      <c r="D201" s="58" t="s">
        <v>60</v>
      </c>
      <c r="E201" s="28"/>
      <c r="F201" s="29">
        <v>145.91999999999999</v>
      </c>
      <c r="G201" s="34">
        <f t="shared" si="20"/>
        <v>0</v>
      </c>
      <c r="H201" s="31"/>
      <c r="I201" s="32">
        <f t="shared" si="21"/>
        <v>0</v>
      </c>
    </row>
    <row r="202" spans="1:10" hidden="1" x14ac:dyDescent="0.2">
      <c r="A202" s="72"/>
      <c r="B202" s="25">
        <v>3</v>
      </c>
      <c r="C202" s="26" t="s">
        <v>418</v>
      </c>
      <c r="D202" s="58" t="s">
        <v>60</v>
      </c>
      <c r="E202" s="28"/>
      <c r="F202" s="29">
        <v>310.07</v>
      </c>
      <c r="G202" s="34">
        <f t="shared" si="20"/>
        <v>0</v>
      </c>
      <c r="H202" s="31"/>
      <c r="I202" s="32">
        <f t="shared" si="21"/>
        <v>0</v>
      </c>
    </row>
    <row r="203" spans="1:10" hidden="1" x14ac:dyDescent="0.2">
      <c r="A203" s="76"/>
      <c r="B203" s="25">
        <v>4</v>
      </c>
      <c r="C203" s="26" t="s">
        <v>419</v>
      </c>
      <c r="D203" s="58" t="s">
        <v>60</v>
      </c>
      <c r="E203" s="28"/>
      <c r="F203" s="29">
        <v>298.56</v>
      </c>
      <c r="G203" s="34">
        <f t="shared" si="20"/>
        <v>0</v>
      </c>
      <c r="H203" s="31"/>
      <c r="I203" s="32">
        <f t="shared" si="21"/>
        <v>0</v>
      </c>
    </row>
    <row r="204" spans="1:10" hidden="1" x14ac:dyDescent="0.2">
      <c r="A204" s="353"/>
      <c r="B204" s="307"/>
      <c r="C204" s="135"/>
      <c r="D204" s="136"/>
      <c r="E204" s="28"/>
      <c r="F204" s="137"/>
      <c r="G204" s="343"/>
      <c r="H204" s="309"/>
      <c r="I204" s="310"/>
    </row>
    <row r="205" spans="1:10" hidden="1" x14ac:dyDescent="0.2">
      <c r="A205" s="353"/>
      <c r="B205" s="307"/>
      <c r="C205" s="135"/>
      <c r="D205" s="136"/>
      <c r="E205" s="28"/>
      <c r="F205" s="137"/>
      <c r="G205" s="343"/>
      <c r="H205" s="309"/>
      <c r="I205" s="310"/>
    </row>
    <row r="206" spans="1:10" hidden="1" x14ac:dyDescent="0.2">
      <c r="A206" s="353"/>
      <c r="B206" s="307"/>
      <c r="C206" s="135"/>
      <c r="D206" s="136"/>
      <c r="E206" s="28"/>
      <c r="F206" s="137"/>
      <c r="G206" s="343"/>
      <c r="H206" s="309"/>
      <c r="I206" s="310"/>
    </row>
    <row r="207" spans="1:10" ht="13.5" hidden="1" thickBot="1" x14ac:dyDescent="0.25">
      <c r="A207" s="324"/>
      <c r="B207" s="325"/>
      <c r="C207" s="326"/>
      <c r="D207" s="327"/>
      <c r="E207" s="328"/>
      <c r="F207" s="329"/>
      <c r="G207" s="330"/>
      <c r="H207" s="331"/>
      <c r="I207" s="332"/>
    </row>
    <row r="208" spans="1:10" ht="16.5" thickBot="1" x14ac:dyDescent="0.3">
      <c r="A208" s="10" t="s">
        <v>29</v>
      </c>
      <c r="B208" s="11"/>
      <c r="C208" s="508" t="s">
        <v>84</v>
      </c>
      <c r="D208" s="509"/>
      <c r="E208" s="509"/>
      <c r="F208" s="509"/>
      <c r="G208" s="510"/>
      <c r="H208" s="12">
        <f>SUM(G210:G263)</f>
        <v>447137.07390000002</v>
      </c>
      <c r="I208" s="13">
        <f>H208/$H$1115</f>
        <v>6.1359126103116175E-2</v>
      </c>
      <c r="J208" s="14" t="s">
        <v>18</v>
      </c>
    </row>
    <row r="209" spans="1:9" x14ac:dyDescent="0.2">
      <c r="A209" s="65" t="s">
        <v>85</v>
      </c>
      <c r="B209" s="77"/>
      <c r="C209" s="499" t="s">
        <v>86</v>
      </c>
      <c r="D209" s="500"/>
      <c r="E209" s="500"/>
      <c r="F209" s="501"/>
      <c r="G209" s="69"/>
      <c r="H209" s="70"/>
      <c r="I209" s="70"/>
    </row>
    <row r="210" spans="1:9" hidden="1" x14ac:dyDescent="0.2">
      <c r="A210" s="49"/>
      <c r="B210" s="25" t="s">
        <v>16</v>
      </c>
      <c r="C210" s="26" t="s">
        <v>420</v>
      </c>
      <c r="D210" s="67" t="s">
        <v>24</v>
      </c>
      <c r="E210" s="28"/>
      <c r="F210" s="285">
        <v>3086.3</v>
      </c>
      <c r="G210" s="30">
        <f>E210*F210</f>
        <v>0</v>
      </c>
      <c r="H210" s="31"/>
      <c r="I210" s="32">
        <f t="shared" ref="I210:I228" si="22">G210/$H$1115</f>
        <v>0</v>
      </c>
    </row>
    <row r="211" spans="1:9" x14ac:dyDescent="0.2">
      <c r="A211" s="49"/>
      <c r="B211" s="25" t="s">
        <v>23</v>
      </c>
      <c r="C211" s="26" t="s">
        <v>421</v>
      </c>
      <c r="D211" s="58" t="s">
        <v>24</v>
      </c>
      <c r="E211" s="28">
        <v>135.21</v>
      </c>
      <c r="F211" s="29">
        <v>2622.59</v>
      </c>
      <c r="G211" s="30">
        <f>E211*F211</f>
        <v>354600.39390000002</v>
      </c>
      <c r="H211" s="31"/>
      <c r="I211" s="32">
        <f t="shared" si="22"/>
        <v>4.8660626809019267E-2</v>
      </c>
    </row>
    <row r="212" spans="1:9" hidden="1" x14ac:dyDescent="0.2">
      <c r="A212" s="49"/>
      <c r="B212" s="25" t="s">
        <v>25</v>
      </c>
      <c r="C212" s="26" t="s">
        <v>422</v>
      </c>
      <c r="D212" s="58" t="s">
        <v>24</v>
      </c>
      <c r="E212" s="28"/>
      <c r="F212" s="29">
        <v>3128.03</v>
      </c>
      <c r="G212" s="30">
        <f>E212*F212</f>
        <v>0</v>
      </c>
      <c r="H212" s="31"/>
      <c r="I212" s="32">
        <f t="shared" si="22"/>
        <v>0</v>
      </c>
    </row>
    <row r="213" spans="1:9" hidden="1" x14ac:dyDescent="0.2">
      <c r="A213" s="49"/>
      <c r="B213" s="25" t="s">
        <v>27</v>
      </c>
      <c r="C213" s="26" t="s">
        <v>423</v>
      </c>
      <c r="D213" s="58" t="s">
        <v>24</v>
      </c>
      <c r="E213" s="28"/>
      <c r="F213" s="29">
        <v>3782.3</v>
      </c>
      <c r="G213" s="30">
        <f t="shared" ref="G213:G227" si="23">E213*F213</f>
        <v>0</v>
      </c>
      <c r="H213" s="31"/>
      <c r="I213" s="32">
        <f t="shared" si="22"/>
        <v>0</v>
      </c>
    </row>
    <row r="214" spans="1:9" hidden="1" x14ac:dyDescent="0.2">
      <c r="A214" s="49"/>
      <c r="B214" s="25" t="s">
        <v>28</v>
      </c>
      <c r="C214" s="26" t="s">
        <v>424</v>
      </c>
      <c r="D214" s="58" t="s">
        <v>24</v>
      </c>
      <c r="E214" s="28"/>
      <c r="F214" s="29">
        <v>3230.61</v>
      </c>
      <c r="G214" s="30">
        <f t="shared" si="23"/>
        <v>0</v>
      </c>
      <c r="H214" s="31"/>
      <c r="I214" s="32">
        <f t="shared" si="22"/>
        <v>0</v>
      </c>
    </row>
    <row r="215" spans="1:9" hidden="1" x14ac:dyDescent="0.2">
      <c r="A215" s="49"/>
      <c r="B215" s="25" t="s">
        <v>29</v>
      </c>
      <c r="C215" s="26" t="s">
        <v>425</v>
      </c>
      <c r="D215" s="58" t="s">
        <v>24</v>
      </c>
      <c r="E215" s="28"/>
      <c r="F215" s="29">
        <v>3708.7</v>
      </c>
      <c r="G215" s="30">
        <f t="shared" si="23"/>
        <v>0</v>
      </c>
      <c r="H215" s="31"/>
      <c r="I215" s="32">
        <f t="shared" si="22"/>
        <v>0</v>
      </c>
    </row>
    <row r="216" spans="1:9" hidden="1" x14ac:dyDescent="0.2">
      <c r="A216" s="49"/>
      <c r="B216" s="25" t="s">
        <v>30</v>
      </c>
      <c r="C216" s="26" t="s">
        <v>426</v>
      </c>
      <c r="D216" s="58" t="s">
        <v>24</v>
      </c>
      <c r="E216" s="28"/>
      <c r="F216" s="29">
        <v>4266.03</v>
      </c>
      <c r="G216" s="30">
        <f t="shared" si="23"/>
        <v>0</v>
      </c>
      <c r="H216" s="31"/>
      <c r="I216" s="32">
        <f t="shared" si="22"/>
        <v>0</v>
      </c>
    </row>
    <row r="217" spans="1:9" hidden="1" x14ac:dyDescent="0.2">
      <c r="A217" s="49"/>
      <c r="B217" s="25" t="s">
        <v>31</v>
      </c>
      <c r="C217" s="26" t="s">
        <v>427</v>
      </c>
      <c r="D217" s="58" t="s">
        <v>24</v>
      </c>
      <c r="E217" s="28"/>
      <c r="F217" s="29">
        <v>3644</v>
      </c>
      <c r="G217" s="30">
        <f t="shared" si="23"/>
        <v>0</v>
      </c>
      <c r="H217" s="31"/>
      <c r="I217" s="32">
        <f t="shared" si="22"/>
        <v>0</v>
      </c>
    </row>
    <row r="218" spans="1:9" hidden="1" x14ac:dyDescent="0.2">
      <c r="A218" s="49"/>
      <c r="B218" s="25" t="s">
        <v>32</v>
      </c>
      <c r="C218" s="26" t="s">
        <v>428</v>
      </c>
      <c r="D218" s="58" t="s">
        <v>24</v>
      </c>
      <c r="E218" s="28"/>
      <c r="F218" s="29">
        <v>3710.28</v>
      </c>
      <c r="G218" s="30">
        <f t="shared" si="23"/>
        <v>0</v>
      </c>
      <c r="H218" s="31"/>
      <c r="I218" s="32">
        <f t="shared" si="22"/>
        <v>0</v>
      </c>
    </row>
    <row r="219" spans="1:9" hidden="1" x14ac:dyDescent="0.2">
      <c r="A219" s="49"/>
      <c r="B219" s="25" t="s">
        <v>33</v>
      </c>
      <c r="C219" s="26" t="s">
        <v>429</v>
      </c>
      <c r="D219" s="58" t="s">
        <v>24</v>
      </c>
      <c r="E219" s="28"/>
      <c r="F219" s="29">
        <v>2368.14</v>
      </c>
      <c r="G219" s="30">
        <f t="shared" si="23"/>
        <v>0</v>
      </c>
      <c r="H219" s="31"/>
      <c r="I219" s="32">
        <f t="shared" si="22"/>
        <v>0</v>
      </c>
    </row>
    <row r="220" spans="1:9" hidden="1" x14ac:dyDescent="0.2">
      <c r="A220" s="49"/>
      <c r="B220" s="25" t="s">
        <v>34</v>
      </c>
      <c r="C220" s="26" t="s">
        <v>430</v>
      </c>
      <c r="D220" s="58" t="s">
        <v>24</v>
      </c>
      <c r="E220" s="28"/>
      <c r="F220" s="29">
        <v>1869.11</v>
      </c>
      <c r="G220" s="30">
        <f t="shared" si="23"/>
        <v>0</v>
      </c>
      <c r="H220" s="31"/>
      <c r="I220" s="32">
        <f t="shared" si="22"/>
        <v>0</v>
      </c>
    </row>
    <row r="221" spans="1:9" hidden="1" x14ac:dyDescent="0.2">
      <c r="A221" s="49"/>
      <c r="B221" s="25" t="s">
        <v>35</v>
      </c>
      <c r="C221" s="26" t="s">
        <v>431</v>
      </c>
      <c r="D221" s="58" t="s">
        <v>24</v>
      </c>
      <c r="E221" s="28"/>
      <c r="F221" s="29">
        <v>5006.63</v>
      </c>
      <c r="G221" s="30">
        <f t="shared" si="23"/>
        <v>0</v>
      </c>
      <c r="H221" s="31"/>
      <c r="I221" s="32">
        <f t="shared" si="22"/>
        <v>0</v>
      </c>
    </row>
    <row r="222" spans="1:9" hidden="1" x14ac:dyDescent="0.2">
      <c r="A222" s="49"/>
      <c r="B222" s="25" t="s">
        <v>37</v>
      </c>
      <c r="C222" s="26" t="s">
        <v>432</v>
      </c>
      <c r="D222" s="58" t="s">
        <v>24</v>
      </c>
      <c r="E222" s="28"/>
      <c r="F222" s="29">
        <v>2188.63</v>
      </c>
      <c r="G222" s="30">
        <f t="shared" si="23"/>
        <v>0</v>
      </c>
      <c r="H222" s="31"/>
      <c r="I222" s="32">
        <f t="shared" si="22"/>
        <v>0</v>
      </c>
    </row>
    <row r="223" spans="1:9" hidden="1" x14ac:dyDescent="0.2">
      <c r="A223" s="49"/>
      <c r="B223" s="25" t="s">
        <v>38</v>
      </c>
      <c r="C223" s="26" t="s">
        <v>433</v>
      </c>
      <c r="D223" s="58" t="s">
        <v>24</v>
      </c>
      <c r="E223" s="28"/>
      <c r="F223" s="29">
        <v>3571.22</v>
      </c>
      <c r="G223" s="30">
        <f t="shared" si="23"/>
        <v>0</v>
      </c>
      <c r="H223" s="31"/>
      <c r="I223" s="32">
        <f t="shared" si="22"/>
        <v>0</v>
      </c>
    </row>
    <row r="224" spans="1:9" hidden="1" x14ac:dyDescent="0.2">
      <c r="A224" s="49"/>
      <c r="B224" s="25" t="s">
        <v>39</v>
      </c>
      <c r="C224" s="26" t="s">
        <v>434</v>
      </c>
      <c r="D224" s="58" t="s">
        <v>24</v>
      </c>
      <c r="E224" s="28"/>
      <c r="F224" s="29">
        <v>2159.17</v>
      </c>
      <c r="G224" s="30">
        <f t="shared" si="23"/>
        <v>0</v>
      </c>
      <c r="H224" s="31"/>
      <c r="I224" s="32">
        <f t="shared" si="22"/>
        <v>0</v>
      </c>
    </row>
    <row r="225" spans="1:9" hidden="1" x14ac:dyDescent="0.2">
      <c r="A225" s="49"/>
      <c r="B225" s="25" t="s">
        <v>40</v>
      </c>
      <c r="C225" s="26" t="s">
        <v>435</v>
      </c>
      <c r="D225" s="58" t="s">
        <v>24</v>
      </c>
      <c r="E225" s="28"/>
      <c r="F225" s="29">
        <v>3820.5</v>
      </c>
      <c r="G225" s="30">
        <f t="shared" si="23"/>
        <v>0</v>
      </c>
      <c r="H225" s="31"/>
      <c r="I225" s="32">
        <f t="shared" si="22"/>
        <v>0</v>
      </c>
    </row>
    <row r="226" spans="1:9" hidden="1" x14ac:dyDescent="0.2">
      <c r="A226" s="49"/>
      <c r="B226" s="25" t="s">
        <v>41</v>
      </c>
      <c r="C226" s="26" t="s">
        <v>436</v>
      </c>
      <c r="D226" s="58" t="s">
        <v>24</v>
      </c>
      <c r="E226" s="28"/>
      <c r="F226" s="29">
        <v>951.3</v>
      </c>
      <c r="G226" s="30">
        <f t="shared" si="23"/>
        <v>0</v>
      </c>
      <c r="H226" s="31"/>
      <c r="I226" s="32">
        <f t="shared" si="22"/>
        <v>0</v>
      </c>
    </row>
    <row r="227" spans="1:9" hidden="1" x14ac:dyDescent="0.2">
      <c r="A227" s="49"/>
      <c r="B227" s="25" t="s">
        <v>42</v>
      </c>
      <c r="C227" s="26" t="s">
        <v>437</v>
      </c>
      <c r="D227" s="58" t="s">
        <v>24</v>
      </c>
      <c r="E227" s="28"/>
      <c r="F227" s="29">
        <v>882.5</v>
      </c>
      <c r="G227" s="30">
        <f t="shared" si="23"/>
        <v>0</v>
      </c>
      <c r="H227" s="31"/>
      <c r="I227" s="32">
        <f t="shared" si="22"/>
        <v>0</v>
      </c>
    </row>
    <row r="228" spans="1:9" hidden="1" x14ac:dyDescent="0.2">
      <c r="A228" s="319"/>
      <c r="B228" s="354" t="s">
        <v>43</v>
      </c>
      <c r="C228" s="321" t="s">
        <v>438</v>
      </c>
      <c r="D228" s="334" t="s">
        <v>24</v>
      </c>
      <c r="E228" s="316"/>
      <c r="F228" s="322">
        <v>791.69</v>
      </c>
      <c r="G228" s="339">
        <f>E228*F228</f>
        <v>0</v>
      </c>
      <c r="H228" s="335"/>
      <c r="I228" s="340">
        <f t="shared" si="22"/>
        <v>0</v>
      </c>
    </row>
    <row r="229" spans="1:9" hidden="1" x14ac:dyDescent="0.2">
      <c r="A229" s="311"/>
      <c r="B229" s="307"/>
      <c r="C229" s="135"/>
      <c r="D229" s="136"/>
      <c r="E229" s="28"/>
      <c r="F229" s="137"/>
      <c r="G229" s="138"/>
      <c r="H229" s="309"/>
      <c r="I229" s="310"/>
    </row>
    <row r="230" spans="1:9" hidden="1" x14ac:dyDescent="0.2">
      <c r="A230" s="311"/>
      <c r="B230" s="307"/>
      <c r="C230" s="135"/>
      <c r="D230" s="136"/>
      <c r="E230" s="28"/>
      <c r="F230" s="137"/>
      <c r="G230" s="138"/>
      <c r="H230" s="309"/>
      <c r="I230" s="310"/>
    </row>
    <row r="231" spans="1:9" hidden="1" x14ac:dyDescent="0.2">
      <c r="A231" s="311"/>
      <c r="B231" s="307"/>
      <c r="C231" s="135"/>
      <c r="D231" s="136"/>
      <c r="E231" s="28"/>
      <c r="F231" s="137"/>
      <c r="G231" s="138"/>
      <c r="H231" s="309"/>
      <c r="I231" s="310"/>
    </row>
    <row r="232" spans="1:9" hidden="1" x14ac:dyDescent="0.2">
      <c r="A232" s="311"/>
      <c r="B232" s="307"/>
      <c r="C232" s="355"/>
      <c r="D232" s="356"/>
      <c r="E232" s="275"/>
      <c r="F232" s="357"/>
      <c r="G232" s="138"/>
      <c r="H232" s="309"/>
      <c r="I232" s="310"/>
    </row>
    <row r="233" spans="1:9" x14ac:dyDescent="0.2">
      <c r="A233" s="65" t="s">
        <v>87</v>
      </c>
      <c r="B233" s="66"/>
      <c r="C233" s="499" t="s">
        <v>88</v>
      </c>
      <c r="D233" s="500"/>
      <c r="E233" s="500"/>
      <c r="F233" s="501"/>
      <c r="G233" s="30"/>
      <c r="H233" s="31"/>
      <c r="I233" s="32"/>
    </row>
    <row r="234" spans="1:9" hidden="1" x14ac:dyDescent="0.2">
      <c r="A234" s="49"/>
      <c r="B234" s="54" t="s">
        <v>16</v>
      </c>
      <c r="C234" s="26" t="s">
        <v>439</v>
      </c>
      <c r="D234" s="67" t="s">
        <v>24</v>
      </c>
      <c r="E234" s="28"/>
      <c r="F234" s="29">
        <v>2146.6999999999998</v>
      </c>
      <c r="G234" s="30">
        <f t="shared" ref="G234:G244" si="24">E234*F234</f>
        <v>0</v>
      </c>
      <c r="H234" s="31"/>
      <c r="I234" s="32">
        <f t="shared" ref="I234:I244" si="25">G234/$H$1115</f>
        <v>0</v>
      </c>
    </row>
    <row r="235" spans="1:9" hidden="1" x14ac:dyDescent="0.2">
      <c r="A235" s="49"/>
      <c r="B235" s="54" t="s">
        <v>23</v>
      </c>
      <c r="C235" s="26" t="s">
        <v>440</v>
      </c>
      <c r="D235" s="67" t="s">
        <v>24</v>
      </c>
      <c r="E235" s="28"/>
      <c r="F235" s="29">
        <v>2822.34</v>
      </c>
      <c r="G235" s="30">
        <f>E235*F235</f>
        <v>0</v>
      </c>
      <c r="H235" s="31"/>
      <c r="I235" s="32">
        <f t="shared" si="25"/>
        <v>0</v>
      </c>
    </row>
    <row r="236" spans="1:9" hidden="1" x14ac:dyDescent="0.2">
      <c r="A236" s="49"/>
      <c r="B236" s="54" t="s">
        <v>25</v>
      </c>
      <c r="C236" s="26" t="s">
        <v>441</v>
      </c>
      <c r="D236" s="67" t="s">
        <v>24</v>
      </c>
      <c r="E236" s="28"/>
      <c r="F236" s="29">
        <v>5263.41</v>
      </c>
      <c r="G236" s="30">
        <f>E236*F236</f>
        <v>0</v>
      </c>
      <c r="H236" s="31"/>
      <c r="I236" s="32">
        <f t="shared" si="25"/>
        <v>0</v>
      </c>
    </row>
    <row r="237" spans="1:9" ht="88.5" hidden="1" customHeight="1" x14ac:dyDescent="0.2">
      <c r="A237" s="49"/>
      <c r="B237" s="54" t="s">
        <v>27</v>
      </c>
      <c r="C237" s="26" t="s">
        <v>442</v>
      </c>
      <c r="D237" s="67" t="s">
        <v>24</v>
      </c>
      <c r="E237" s="28"/>
      <c r="F237" s="29">
        <v>6161.37</v>
      </c>
      <c r="G237" s="30">
        <f>E237*F237</f>
        <v>0</v>
      </c>
      <c r="H237" s="31"/>
      <c r="I237" s="32">
        <f t="shared" si="25"/>
        <v>0</v>
      </c>
    </row>
    <row r="238" spans="1:9" ht="18.75" hidden="1" customHeight="1" x14ac:dyDescent="0.2">
      <c r="A238" s="49"/>
      <c r="B238" s="54" t="s">
        <v>28</v>
      </c>
      <c r="C238" s="26" t="s">
        <v>443</v>
      </c>
      <c r="D238" s="67" t="s">
        <v>24</v>
      </c>
      <c r="E238" s="28"/>
      <c r="F238" s="29">
        <v>2702.24</v>
      </c>
      <c r="G238" s="30">
        <f>E238*F238</f>
        <v>0</v>
      </c>
      <c r="H238" s="31"/>
      <c r="I238" s="32">
        <f t="shared" si="25"/>
        <v>0</v>
      </c>
    </row>
    <row r="239" spans="1:9" x14ac:dyDescent="0.2">
      <c r="A239" s="49"/>
      <c r="B239" s="54" t="s">
        <v>29</v>
      </c>
      <c r="C239" s="26" t="s">
        <v>444</v>
      </c>
      <c r="D239" s="58" t="s">
        <v>24</v>
      </c>
      <c r="E239" s="28">
        <v>7.65</v>
      </c>
      <c r="F239" s="29">
        <v>2565.08</v>
      </c>
      <c r="G239" s="30">
        <f t="shared" si="24"/>
        <v>19622.862000000001</v>
      </c>
      <c r="H239" s="31"/>
      <c r="I239" s="32">
        <f t="shared" si="25"/>
        <v>2.6927797631724104E-3</v>
      </c>
    </row>
    <row r="240" spans="1:9" hidden="1" x14ac:dyDescent="0.2">
      <c r="A240" s="49"/>
      <c r="B240" s="54" t="s">
        <v>30</v>
      </c>
      <c r="C240" s="26" t="s">
        <v>445</v>
      </c>
      <c r="D240" s="79" t="s">
        <v>24</v>
      </c>
      <c r="E240" s="28"/>
      <c r="F240" s="29">
        <v>2351.0300000000002</v>
      </c>
      <c r="G240" s="30">
        <f>E240*F240</f>
        <v>0</v>
      </c>
      <c r="H240" s="31"/>
      <c r="I240" s="32">
        <f t="shared" si="25"/>
        <v>0</v>
      </c>
    </row>
    <row r="241" spans="1:9" ht="23.25" hidden="1" customHeight="1" x14ac:dyDescent="0.2">
      <c r="A241" s="49"/>
      <c r="B241" s="54" t="s">
        <v>31</v>
      </c>
      <c r="C241" s="26" t="s">
        <v>446</v>
      </c>
      <c r="D241" s="58" t="s">
        <v>24</v>
      </c>
      <c r="E241" s="28"/>
      <c r="F241" s="29">
        <v>1375.06</v>
      </c>
      <c r="G241" s="30">
        <f t="shared" si="24"/>
        <v>0</v>
      </c>
      <c r="H241" s="31"/>
      <c r="I241" s="32">
        <f t="shared" si="25"/>
        <v>0</v>
      </c>
    </row>
    <row r="242" spans="1:9" hidden="1" x14ac:dyDescent="0.2">
      <c r="A242" s="49"/>
      <c r="B242" s="54" t="s">
        <v>32</v>
      </c>
      <c r="C242" s="26" t="s">
        <v>447</v>
      </c>
      <c r="D242" s="58" t="s">
        <v>24</v>
      </c>
      <c r="E242" s="28"/>
      <c r="F242" s="29">
        <v>4544.41</v>
      </c>
      <c r="G242" s="34">
        <f t="shared" si="24"/>
        <v>0</v>
      </c>
      <c r="H242" s="31"/>
      <c r="I242" s="32">
        <f t="shared" si="25"/>
        <v>0</v>
      </c>
    </row>
    <row r="243" spans="1:9" hidden="1" x14ac:dyDescent="0.2">
      <c r="A243" s="49"/>
      <c r="B243" s="54" t="s">
        <v>33</v>
      </c>
      <c r="C243" s="26" t="s">
        <v>448</v>
      </c>
      <c r="D243" s="58" t="s">
        <v>24</v>
      </c>
      <c r="E243" s="28"/>
      <c r="F243" s="29">
        <v>2165.56</v>
      </c>
      <c r="G243" s="30">
        <f>E243*F243</f>
        <v>0</v>
      </c>
      <c r="H243" s="31"/>
      <c r="I243" s="32">
        <f t="shared" si="25"/>
        <v>0</v>
      </c>
    </row>
    <row r="244" spans="1:9" hidden="1" x14ac:dyDescent="0.2">
      <c r="A244" s="49"/>
      <c r="B244" s="54" t="s">
        <v>34</v>
      </c>
      <c r="C244" s="26" t="s">
        <v>449</v>
      </c>
      <c r="D244" s="58" t="s">
        <v>60</v>
      </c>
      <c r="E244" s="28"/>
      <c r="F244" s="29">
        <v>1002.33</v>
      </c>
      <c r="G244" s="30">
        <f t="shared" si="24"/>
        <v>0</v>
      </c>
      <c r="H244" s="31"/>
      <c r="I244" s="32">
        <f t="shared" si="25"/>
        <v>0</v>
      </c>
    </row>
    <row r="245" spans="1:9" hidden="1" x14ac:dyDescent="0.2">
      <c r="A245" s="311"/>
      <c r="B245" s="134"/>
      <c r="C245" s="135"/>
      <c r="D245" s="136"/>
      <c r="E245" s="28"/>
      <c r="F245" s="137"/>
      <c r="G245" s="138"/>
      <c r="H245" s="309"/>
      <c r="I245" s="310"/>
    </row>
    <row r="246" spans="1:9" hidden="1" x14ac:dyDescent="0.2">
      <c r="A246" s="311"/>
      <c r="B246" s="134"/>
      <c r="C246" s="135"/>
      <c r="D246" s="136"/>
      <c r="E246" s="28"/>
      <c r="F246" s="137"/>
      <c r="G246" s="138"/>
      <c r="H246" s="309"/>
      <c r="I246" s="310"/>
    </row>
    <row r="247" spans="1:9" hidden="1" x14ac:dyDescent="0.2">
      <c r="A247" s="311"/>
      <c r="B247" s="134"/>
      <c r="C247" s="314"/>
      <c r="D247" s="337"/>
      <c r="E247" s="316"/>
      <c r="F247" s="317"/>
      <c r="G247" s="138"/>
      <c r="H247" s="309"/>
      <c r="I247" s="310"/>
    </row>
    <row r="248" spans="1:9" x14ac:dyDescent="0.2">
      <c r="A248" s="65" t="s">
        <v>89</v>
      </c>
      <c r="B248" s="66"/>
      <c r="C248" s="499" t="s">
        <v>90</v>
      </c>
      <c r="D248" s="500"/>
      <c r="E248" s="500"/>
      <c r="F248" s="501"/>
      <c r="G248" s="30"/>
      <c r="H248" s="31"/>
      <c r="I248" s="32"/>
    </row>
    <row r="249" spans="1:9" x14ac:dyDescent="0.2">
      <c r="A249" s="49"/>
      <c r="B249" s="54" t="s">
        <v>16</v>
      </c>
      <c r="C249" s="26" t="s">
        <v>450</v>
      </c>
      <c r="D249" s="58" t="s">
        <v>24</v>
      </c>
      <c r="E249" s="28">
        <v>0.6</v>
      </c>
      <c r="F249" s="29">
        <v>18343.47</v>
      </c>
      <c r="G249" s="30">
        <f t="shared" ref="G249:G259" si="26">E249*F249</f>
        <v>11006.082</v>
      </c>
      <c r="H249" s="31"/>
      <c r="I249" s="32">
        <f t="shared" ref="I249:I260" si="27">G249/$H$1115</f>
        <v>1.5103278452152458E-3</v>
      </c>
    </row>
    <row r="250" spans="1:9" hidden="1" x14ac:dyDescent="0.2">
      <c r="A250" s="49"/>
      <c r="B250" s="54" t="s">
        <v>19</v>
      </c>
      <c r="C250" s="26" t="s">
        <v>451</v>
      </c>
      <c r="D250" s="58" t="s">
        <v>24</v>
      </c>
      <c r="E250" s="28"/>
      <c r="F250" s="29">
        <v>13609.4</v>
      </c>
      <c r="G250" s="30">
        <f t="shared" si="26"/>
        <v>0</v>
      </c>
      <c r="H250" s="31"/>
      <c r="I250" s="32">
        <f t="shared" si="27"/>
        <v>0</v>
      </c>
    </row>
    <row r="251" spans="1:9" hidden="1" x14ac:dyDescent="0.2">
      <c r="A251" s="49"/>
      <c r="B251" s="54" t="s">
        <v>20</v>
      </c>
      <c r="C251" s="26" t="s">
        <v>452</v>
      </c>
      <c r="D251" s="58" t="s">
        <v>60</v>
      </c>
      <c r="E251" s="28"/>
      <c r="F251" s="29">
        <v>808</v>
      </c>
      <c r="G251" s="30">
        <f t="shared" si="26"/>
        <v>0</v>
      </c>
      <c r="H251" s="31"/>
      <c r="I251" s="32">
        <f t="shared" si="27"/>
        <v>0</v>
      </c>
    </row>
    <row r="252" spans="1:9" hidden="1" x14ac:dyDescent="0.2">
      <c r="A252" s="49"/>
      <c r="B252" s="54" t="s">
        <v>21</v>
      </c>
      <c r="C252" s="26" t="s">
        <v>453</v>
      </c>
      <c r="D252" s="58" t="s">
        <v>60</v>
      </c>
      <c r="E252" s="28"/>
      <c r="F252" s="29">
        <v>1487.25</v>
      </c>
      <c r="G252" s="30">
        <f t="shared" si="26"/>
        <v>0</v>
      </c>
      <c r="H252" s="31"/>
      <c r="I252" s="32">
        <f t="shared" si="27"/>
        <v>0</v>
      </c>
    </row>
    <row r="253" spans="1:9" x14ac:dyDescent="0.2">
      <c r="A253" s="49"/>
      <c r="B253" s="54" t="s">
        <v>23</v>
      </c>
      <c r="C253" s="26" t="s">
        <v>454</v>
      </c>
      <c r="D253" s="58" t="s">
        <v>60</v>
      </c>
      <c r="E253" s="28">
        <v>83.1</v>
      </c>
      <c r="F253" s="29">
        <v>702.48</v>
      </c>
      <c r="G253" s="30">
        <f t="shared" si="26"/>
        <v>58376.087999999996</v>
      </c>
      <c r="H253" s="31"/>
      <c r="I253" s="32">
        <f t="shared" si="27"/>
        <v>8.0107554351435458E-3</v>
      </c>
    </row>
    <row r="254" spans="1:9" hidden="1" x14ac:dyDescent="0.2">
      <c r="A254" s="49"/>
      <c r="B254" s="54" t="s">
        <v>52</v>
      </c>
      <c r="C254" s="26" t="s">
        <v>455</v>
      </c>
      <c r="D254" s="58" t="s">
        <v>60</v>
      </c>
      <c r="E254" s="28"/>
      <c r="F254" s="29">
        <v>914.13</v>
      </c>
      <c r="G254" s="30">
        <f t="shared" si="26"/>
        <v>0</v>
      </c>
      <c r="H254" s="31"/>
      <c r="I254" s="32">
        <f t="shared" si="27"/>
        <v>0</v>
      </c>
    </row>
    <row r="255" spans="1:9" hidden="1" x14ac:dyDescent="0.2">
      <c r="A255" s="49"/>
      <c r="B255" s="54" t="s">
        <v>53</v>
      </c>
      <c r="C255" s="80" t="s">
        <v>456</v>
      </c>
      <c r="D255" s="58" t="s">
        <v>60</v>
      </c>
      <c r="E255" s="28"/>
      <c r="F255" s="29">
        <v>1059.4100000000001</v>
      </c>
      <c r="G255" s="30">
        <f t="shared" si="26"/>
        <v>0</v>
      </c>
      <c r="H255" s="31"/>
      <c r="I255" s="32">
        <f t="shared" si="27"/>
        <v>0</v>
      </c>
    </row>
    <row r="256" spans="1:9" hidden="1" x14ac:dyDescent="0.2">
      <c r="A256" s="49"/>
      <c r="B256" s="54" t="s">
        <v>25</v>
      </c>
      <c r="C256" s="26" t="s">
        <v>457</v>
      </c>
      <c r="D256" s="58" t="s">
        <v>60</v>
      </c>
      <c r="E256" s="28"/>
      <c r="F256" s="29">
        <v>483.42</v>
      </c>
      <c r="G256" s="30">
        <f t="shared" si="26"/>
        <v>0</v>
      </c>
      <c r="H256" s="31"/>
      <c r="I256" s="32">
        <f t="shared" si="27"/>
        <v>0</v>
      </c>
    </row>
    <row r="257" spans="1:10" hidden="1" x14ac:dyDescent="0.2">
      <c r="A257" s="49"/>
      <c r="B257" s="54" t="s">
        <v>27</v>
      </c>
      <c r="C257" s="26" t="s">
        <v>458</v>
      </c>
      <c r="D257" s="58" t="s">
        <v>60</v>
      </c>
      <c r="E257" s="28"/>
      <c r="F257" s="29">
        <v>1387.16</v>
      </c>
      <c r="G257" s="34">
        <f t="shared" si="26"/>
        <v>0</v>
      </c>
      <c r="H257" s="31"/>
      <c r="I257" s="32">
        <f t="shared" si="27"/>
        <v>0</v>
      </c>
    </row>
    <row r="258" spans="1:10" hidden="1" x14ac:dyDescent="0.2">
      <c r="A258" s="49"/>
      <c r="B258" s="54" t="s">
        <v>28</v>
      </c>
      <c r="C258" s="26" t="s">
        <v>459</v>
      </c>
      <c r="D258" s="58" t="s">
        <v>60</v>
      </c>
      <c r="E258" s="28"/>
      <c r="F258" s="29">
        <v>419.12</v>
      </c>
      <c r="G258" s="34">
        <f t="shared" si="26"/>
        <v>0</v>
      </c>
      <c r="H258" s="31"/>
      <c r="I258" s="32">
        <f t="shared" si="27"/>
        <v>0</v>
      </c>
    </row>
    <row r="259" spans="1:10" hidden="1" x14ac:dyDescent="0.2">
      <c r="A259" s="49"/>
      <c r="B259" s="54" t="s">
        <v>29</v>
      </c>
      <c r="C259" s="26" t="s">
        <v>460</v>
      </c>
      <c r="D259" s="58" t="s">
        <v>60</v>
      </c>
      <c r="E259" s="28"/>
      <c r="F259" s="29">
        <v>547.30999999999995</v>
      </c>
      <c r="G259" s="34">
        <f t="shared" si="26"/>
        <v>0</v>
      </c>
      <c r="H259" s="31"/>
      <c r="I259" s="32">
        <f t="shared" si="27"/>
        <v>0</v>
      </c>
    </row>
    <row r="260" spans="1:10" ht="13.5" thickBot="1" x14ac:dyDescent="0.25">
      <c r="A260" s="49"/>
      <c r="B260" s="54" t="s">
        <v>30</v>
      </c>
      <c r="C260" s="26" t="s">
        <v>461</v>
      </c>
      <c r="D260" s="58" t="s">
        <v>60</v>
      </c>
      <c r="E260" s="28">
        <v>5.0999999999999996</v>
      </c>
      <c r="F260" s="29">
        <v>692.48</v>
      </c>
      <c r="G260" s="34">
        <f>E260*F260</f>
        <v>3531.6479999999997</v>
      </c>
      <c r="H260" s="31"/>
      <c r="I260" s="32">
        <f t="shared" si="27"/>
        <v>4.8463625056570825E-4</v>
      </c>
    </row>
    <row r="261" spans="1:10" hidden="1" x14ac:dyDescent="0.2">
      <c r="A261" s="311"/>
      <c r="B261" s="134"/>
      <c r="C261" s="135"/>
      <c r="D261" s="136"/>
      <c r="E261" s="28"/>
      <c r="F261" s="137"/>
      <c r="G261" s="343"/>
      <c r="H261" s="309"/>
      <c r="I261" s="310"/>
    </row>
    <row r="262" spans="1:10" hidden="1" x14ac:dyDescent="0.2">
      <c r="A262" s="311"/>
      <c r="B262" s="134"/>
      <c r="C262" s="135"/>
      <c r="D262" s="136"/>
      <c r="E262" s="28"/>
      <c r="F262" s="137"/>
      <c r="G262" s="343"/>
      <c r="H262" s="309"/>
      <c r="I262" s="310"/>
    </row>
    <row r="263" spans="1:10" hidden="1" x14ac:dyDescent="0.2">
      <c r="A263" s="311"/>
      <c r="B263" s="134"/>
      <c r="C263" s="135"/>
      <c r="D263" s="136"/>
      <c r="E263" s="28"/>
      <c r="F263" s="137"/>
      <c r="G263" s="138"/>
      <c r="H263" s="309"/>
      <c r="I263" s="310"/>
    </row>
    <row r="264" spans="1:10" ht="13.5" hidden="1" thickBot="1" x14ac:dyDescent="0.25">
      <c r="A264" s="344"/>
      <c r="B264" s="345"/>
      <c r="C264" s="346"/>
      <c r="D264" s="347"/>
      <c r="E264" s="328"/>
      <c r="F264" s="348"/>
      <c r="G264" s="358"/>
      <c r="H264" s="350"/>
      <c r="I264" s="351"/>
    </row>
    <row r="265" spans="1:10" ht="16.5" hidden="1" thickBot="1" x14ac:dyDescent="0.3">
      <c r="A265" s="10" t="s">
        <v>30</v>
      </c>
      <c r="B265" s="11"/>
      <c r="C265" s="508" t="s">
        <v>91</v>
      </c>
      <c r="D265" s="509"/>
      <c r="E265" s="509"/>
      <c r="F265" s="509"/>
      <c r="G265" s="510"/>
      <c r="H265" s="12">
        <f>SUM(G266:G276)</f>
        <v>0</v>
      </c>
      <c r="I265" s="13">
        <f>H265/$H$1115</f>
        <v>0</v>
      </c>
      <c r="J265" s="14" t="s">
        <v>18</v>
      </c>
    </row>
    <row r="266" spans="1:10" hidden="1" x14ac:dyDescent="0.2">
      <c r="A266" s="81"/>
      <c r="B266" s="82" t="s">
        <v>16</v>
      </c>
      <c r="C266" s="17" t="s">
        <v>462</v>
      </c>
      <c r="D266" s="71" t="s">
        <v>24</v>
      </c>
      <c r="E266" s="19"/>
      <c r="F266" s="20">
        <v>14854.46</v>
      </c>
      <c r="G266" s="30">
        <f t="shared" ref="G266:G273" si="28">E266*F266</f>
        <v>0</v>
      </c>
      <c r="H266" s="31"/>
      <c r="I266" s="32">
        <f t="shared" ref="I266:I273" si="29">G266/$H$1115</f>
        <v>0</v>
      </c>
    </row>
    <row r="267" spans="1:10" ht="24" hidden="1" customHeight="1" x14ac:dyDescent="0.2">
      <c r="A267" s="83"/>
      <c r="B267" s="47" t="s">
        <v>19</v>
      </c>
      <c r="C267" s="48" t="s">
        <v>463</v>
      </c>
      <c r="D267" s="67" t="s">
        <v>24</v>
      </c>
      <c r="E267" s="43"/>
      <c r="F267" s="44">
        <v>29668.880000000001</v>
      </c>
      <c r="G267" s="30">
        <f>E267*F267</f>
        <v>0</v>
      </c>
      <c r="H267" s="31"/>
      <c r="I267" s="32">
        <f t="shared" si="29"/>
        <v>0</v>
      </c>
    </row>
    <row r="268" spans="1:10" hidden="1" x14ac:dyDescent="0.2">
      <c r="A268" s="49"/>
      <c r="B268" s="54">
        <v>2</v>
      </c>
      <c r="C268" s="26" t="s">
        <v>464</v>
      </c>
      <c r="D268" s="58" t="s">
        <v>60</v>
      </c>
      <c r="E268" s="28"/>
      <c r="F268" s="29">
        <v>1494.44</v>
      </c>
      <c r="G268" s="30">
        <f t="shared" si="28"/>
        <v>0</v>
      </c>
      <c r="H268" s="31"/>
      <c r="I268" s="32">
        <f t="shared" si="29"/>
        <v>0</v>
      </c>
    </row>
    <row r="269" spans="1:10" hidden="1" x14ac:dyDescent="0.2">
      <c r="A269" s="49"/>
      <c r="B269" s="54">
        <v>3</v>
      </c>
      <c r="C269" s="26" t="s">
        <v>465</v>
      </c>
      <c r="D269" s="58" t="s">
        <v>60</v>
      </c>
      <c r="E269" s="28"/>
      <c r="F269" s="29">
        <v>2515.0500000000002</v>
      </c>
      <c r="G269" s="30">
        <f t="shared" si="28"/>
        <v>0</v>
      </c>
      <c r="H269" s="31"/>
      <c r="I269" s="32">
        <f t="shared" si="29"/>
        <v>0</v>
      </c>
    </row>
    <row r="270" spans="1:10" ht="26.25" hidden="1" thickBot="1" x14ac:dyDescent="0.25">
      <c r="A270" s="49"/>
      <c r="B270" s="54">
        <v>4</v>
      </c>
      <c r="C270" s="26" t="s">
        <v>466</v>
      </c>
      <c r="D270" s="58" t="s">
        <v>24</v>
      </c>
      <c r="E270" s="28"/>
      <c r="F270" s="29">
        <v>13686.91</v>
      </c>
      <c r="G270" s="30">
        <f t="shared" si="28"/>
        <v>0</v>
      </c>
      <c r="H270" s="31"/>
      <c r="I270" s="32">
        <f t="shared" si="29"/>
        <v>0</v>
      </c>
    </row>
    <row r="271" spans="1:10" hidden="1" x14ac:dyDescent="0.2">
      <c r="A271" s="49"/>
      <c r="B271" s="54">
        <v>5</v>
      </c>
      <c r="C271" s="26" t="s">
        <v>467</v>
      </c>
      <c r="D271" s="58" t="s">
        <v>24</v>
      </c>
      <c r="E271" s="28"/>
      <c r="F271" s="29">
        <v>16551.62</v>
      </c>
      <c r="G271" s="30">
        <f t="shared" si="28"/>
        <v>0</v>
      </c>
      <c r="H271" s="31"/>
      <c r="I271" s="32">
        <f t="shared" si="29"/>
        <v>0</v>
      </c>
    </row>
    <row r="272" spans="1:10" hidden="1" x14ac:dyDescent="0.2">
      <c r="A272" s="49"/>
      <c r="B272" s="54">
        <v>6</v>
      </c>
      <c r="C272" s="26" t="s">
        <v>468</v>
      </c>
      <c r="D272" s="58" t="s">
        <v>24</v>
      </c>
      <c r="E272" s="28"/>
      <c r="F272" s="29">
        <v>15355.18</v>
      </c>
      <c r="G272" s="30">
        <f t="shared" si="28"/>
        <v>0</v>
      </c>
      <c r="H272" s="31"/>
      <c r="I272" s="32">
        <f t="shared" si="29"/>
        <v>0</v>
      </c>
    </row>
    <row r="273" spans="1:10" ht="27" hidden="1" customHeight="1" x14ac:dyDescent="0.2">
      <c r="A273" s="49"/>
      <c r="B273" s="54">
        <v>7</v>
      </c>
      <c r="C273" s="26" t="s">
        <v>469</v>
      </c>
      <c r="D273" s="58" t="s">
        <v>24</v>
      </c>
      <c r="E273" s="28"/>
      <c r="F273" s="29">
        <v>4083.51</v>
      </c>
      <c r="G273" s="30">
        <f t="shared" si="28"/>
        <v>0</v>
      </c>
      <c r="H273" s="31"/>
      <c r="I273" s="32">
        <f t="shared" si="29"/>
        <v>0</v>
      </c>
    </row>
    <row r="274" spans="1:10" ht="14.25" hidden="1" customHeight="1" x14ac:dyDescent="0.2">
      <c r="A274" s="311"/>
      <c r="B274" s="134"/>
      <c r="C274" s="135"/>
      <c r="D274" s="136"/>
      <c r="E274" s="28"/>
      <c r="F274" s="137"/>
      <c r="G274" s="138"/>
      <c r="H274" s="309"/>
      <c r="I274" s="310"/>
    </row>
    <row r="275" spans="1:10" ht="14.25" hidden="1" customHeight="1" x14ac:dyDescent="0.2">
      <c r="A275" s="311"/>
      <c r="B275" s="134"/>
      <c r="C275" s="135"/>
      <c r="D275" s="136"/>
      <c r="E275" s="28"/>
      <c r="F275" s="137"/>
      <c r="G275" s="138"/>
      <c r="H275" s="309"/>
      <c r="I275" s="310"/>
    </row>
    <row r="276" spans="1:10" ht="14.25" hidden="1" customHeight="1" x14ac:dyDescent="0.2">
      <c r="A276" s="311"/>
      <c r="B276" s="134"/>
      <c r="C276" s="135"/>
      <c r="D276" s="136"/>
      <c r="E276" s="28"/>
      <c r="F276" s="137"/>
      <c r="G276" s="138"/>
      <c r="H276" s="309"/>
      <c r="I276" s="310"/>
    </row>
    <row r="277" spans="1:10" ht="13.5" hidden="1" thickBot="1" x14ac:dyDescent="0.25">
      <c r="A277" s="344"/>
      <c r="B277" s="345"/>
      <c r="C277" s="346"/>
      <c r="D277" s="347"/>
      <c r="E277" s="328"/>
      <c r="F277" s="348"/>
      <c r="G277" s="358"/>
      <c r="H277" s="350"/>
      <c r="I277" s="351"/>
    </row>
    <row r="278" spans="1:10" ht="16.5" thickBot="1" x14ac:dyDescent="0.3">
      <c r="A278" s="10" t="s">
        <v>31</v>
      </c>
      <c r="B278" s="11"/>
      <c r="C278" s="508" t="s">
        <v>92</v>
      </c>
      <c r="D278" s="509"/>
      <c r="E278" s="509"/>
      <c r="F278" s="509"/>
      <c r="G278" s="510"/>
      <c r="H278" s="12">
        <f>SUM(G279:G336)</f>
        <v>252833.07250000001</v>
      </c>
      <c r="I278" s="13">
        <f>H278/$H$1115</f>
        <v>3.4695437448864636E-2</v>
      </c>
      <c r="J278" s="14" t="s">
        <v>18</v>
      </c>
    </row>
    <row r="279" spans="1:10" ht="25.5" customHeight="1" x14ac:dyDescent="0.2">
      <c r="A279" s="15" t="s">
        <v>93</v>
      </c>
      <c r="B279" s="84" t="s">
        <v>16</v>
      </c>
      <c r="C279" s="36" t="s">
        <v>470</v>
      </c>
      <c r="D279" s="71" t="s">
        <v>24</v>
      </c>
      <c r="E279" s="19">
        <v>10.74</v>
      </c>
      <c r="F279" s="20">
        <v>5465.39</v>
      </c>
      <c r="G279" s="21">
        <f t="shared" ref="G279:G295" si="30">E279*F279</f>
        <v>58698.288600000007</v>
      </c>
      <c r="H279" s="22"/>
      <c r="I279" s="23">
        <f t="shared" ref="I279:I296" si="31">G279/$H$1115</f>
        <v>8.0549699465314387E-3</v>
      </c>
      <c r="J279" s="14"/>
    </row>
    <row r="280" spans="1:10" ht="25.5" hidden="1" customHeight="1" x14ac:dyDescent="0.2">
      <c r="A280" s="83"/>
      <c r="B280" s="54" t="s">
        <v>23</v>
      </c>
      <c r="C280" s="41" t="s">
        <v>471</v>
      </c>
      <c r="D280" s="67" t="s">
        <v>24</v>
      </c>
      <c r="E280" s="43"/>
      <c r="F280" s="44">
        <v>4828.51</v>
      </c>
      <c r="G280" s="50">
        <f t="shared" si="30"/>
        <v>0</v>
      </c>
      <c r="H280" s="51"/>
      <c r="I280" s="52">
        <f t="shared" si="31"/>
        <v>0</v>
      </c>
      <c r="J280" s="14"/>
    </row>
    <row r="281" spans="1:10" ht="38.25" hidden="1" x14ac:dyDescent="0.2">
      <c r="A281" s="83"/>
      <c r="B281" s="54" t="s">
        <v>25</v>
      </c>
      <c r="C281" s="41" t="s">
        <v>472</v>
      </c>
      <c r="D281" s="67" t="s">
        <v>24</v>
      </c>
      <c r="E281" s="43"/>
      <c r="F281" s="44">
        <v>5062.16</v>
      </c>
      <c r="G281" s="50">
        <f t="shared" si="30"/>
        <v>0</v>
      </c>
      <c r="H281" s="51"/>
      <c r="I281" s="52">
        <f t="shared" si="31"/>
        <v>0</v>
      </c>
    </row>
    <row r="282" spans="1:10" ht="38.25" hidden="1" x14ac:dyDescent="0.2">
      <c r="A282" s="49"/>
      <c r="B282" s="54" t="s">
        <v>27</v>
      </c>
      <c r="C282" s="33" t="s">
        <v>473</v>
      </c>
      <c r="D282" s="58" t="s">
        <v>24</v>
      </c>
      <c r="E282" s="28"/>
      <c r="F282" s="29">
        <v>5406.21</v>
      </c>
      <c r="G282" s="30">
        <f t="shared" si="30"/>
        <v>0</v>
      </c>
      <c r="H282" s="31"/>
      <c r="I282" s="32">
        <f t="shared" si="31"/>
        <v>0</v>
      </c>
    </row>
    <row r="283" spans="1:10" ht="27.75" hidden="1" customHeight="1" x14ac:dyDescent="0.2">
      <c r="A283" s="49"/>
      <c r="B283" s="54" t="s">
        <v>28</v>
      </c>
      <c r="C283" s="33" t="s">
        <v>474</v>
      </c>
      <c r="D283" s="58" t="s">
        <v>24</v>
      </c>
      <c r="E283" s="28"/>
      <c r="F283" s="29">
        <v>5549.78</v>
      </c>
      <c r="G283" s="34">
        <f>E283*F283</f>
        <v>0</v>
      </c>
      <c r="H283" s="31"/>
      <c r="I283" s="32">
        <f t="shared" si="31"/>
        <v>0</v>
      </c>
    </row>
    <row r="284" spans="1:10" hidden="1" x14ac:dyDescent="0.2">
      <c r="A284" s="49"/>
      <c r="B284" s="54" t="s">
        <v>29</v>
      </c>
      <c r="C284" s="33" t="s">
        <v>475</v>
      </c>
      <c r="D284" s="58" t="s">
        <v>24</v>
      </c>
      <c r="E284" s="28"/>
      <c r="F284" s="29">
        <v>6508.35</v>
      </c>
      <c r="G284" s="30">
        <f t="shared" si="30"/>
        <v>0</v>
      </c>
      <c r="H284" s="31"/>
      <c r="I284" s="32">
        <f t="shared" si="31"/>
        <v>0</v>
      </c>
    </row>
    <row r="285" spans="1:10" ht="24.75" hidden="1" customHeight="1" x14ac:dyDescent="0.2">
      <c r="A285" s="49"/>
      <c r="B285" s="54" t="s">
        <v>30</v>
      </c>
      <c r="C285" s="33" t="s">
        <v>476</v>
      </c>
      <c r="D285" s="58" t="s">
        <v>24</v>
      </c>
      <c r="E285" s="28"/>
      <c r="F285" s="29">
        <v>6521.43</v>
      </c>
      <c r="G285" s="30">
        <f t="shared" si="30"/>
        <v>0</v>
      </c>
      <c r="H285" s="31"/>
      <c r="I285" s="32">
        <f t="shared" si="31"/>
        <v>0</v>
      </c>
    </row>
    <row r="286" spans="1:10" hidden="1" x14ac:dyDescent="0.2">
      <c r="A286" s="49"/>
      <c r="B286" s="54" t="s">
        <v>31</v>
      </c>
      <c r="C286" s="33" t="s">
        <v>477</v>
      </c>
      <c r="D286" s="58" t="s">
        <v>24</v>
      </c>
      <c r="E286" s="28"/>
      <c r="F286" s="29">
        <v>8113.6</v>
      </c>
      <c r="G286" s="30">
        <f t="shared" si="30"/>
        <v>0</v>
      </c>
      <c r="H286" s="31"/>
      <c r="I286" s="32">
        <f t="shared" si="31"/>
        <v>0</v>
      </c>
    </row>
    <row r="287" spans="1:10" ht="15" hidden="1" customHeight="1" x14ac:dyDescent="0.2">
      <c r="A287" s="49"/>
      <c r="B287" s="54" t="s">
        <v>32</v>
      </c>
      <c r="C287" s="33" t="s">
        <v>478</v>
      </c>
      <c r="D287" s="58" t="s">
        <v>24</v>
      </c>
      <c r="E287" s="28"/>
      <c r="F287" s="29">
        <v>7426.07</v>
      </c>
      <c r="G287" s="30">
        <f t="shared" si="30"/>
        <v>0</v>
      </c>
      <c r="H287" s="31"/>
      <c r="I287" s="32">
        <f t="shared" si="31"/>
        <v>0</v>
      </c>
    </row>
    <row r="288" spans="1:10" ht="16.5" hidden="1" customHeight="1" x14ac:dyDescent="0.2">
      <c r="A288" s="49"/>
      <c r="B288" s="54" t="s">
        <v>33</v>
      </c>
      <c r="C288" s="33" t="s">
        <v>479</v>
      </c>
      <c r="D288" s="58" t="s">
        <v>24</v>
      </c>
      <c r="E288" s="28"/>
      <c r="F288" s="29">
        <v>2239.91</v>
      </c>
      <c r="G288" s="30">
        <f t="shared" si="30"/>
        <v>0</v>
      </c>
      <c r="H288" s="31"/>
      <c r="I288" s="32">
        <f t="shared" si="31"/>
        <v>0</v>
      </c>
    </row>
    <row r="289" spans="1:9" ht="25.5" hidden="1" customHeight="1" x14ac:dyDescent="0.2">
      <c r="A289" s="49"/>
      <c r="B289" s="54" t="s">
        <v>34</v>
      </c>
      <c r="C289" s="33" t="s">
        <v>480</v>
      </c>
      <c r="D289" s="58" t="s">
        <v>24</v>
      </c>
      <c r="E289" s="28"/>
      <c r="F289" s="29">
        <v>3791.77</v>
      </c>
      <c r="G289" s="30">
        <f t="shared" si="30"/>
        <v>0</v>
      </c>
      <c r="H289" s="31"/>
      <c r="I289" s="32">
        <f t="shared" si="31"/>
        <v>0</v>
      </c>
    </row>
    <row r="290" spans="1:9" ht="27" hidden="1" customHeight="1" x14ac:dyDescent="0.2">
      <c r="A290" s="49"/>
      <c r="B290" s="54" t="s">
        <v>35</v>
      </c>
      <c r="C290" s="33" t="s">
        <v>481</v>
      </c>
      <c r="D290" s="58" t="s">
        <v>24</v>
      </c>
      <c r="E290" s="28"/>
      <c r="F290" s="29">
        <v>3953.88</v>
      </c>
      <c r="G290" s="30">
        <f t="shared" si="30"/>
        <v>0</v>
      </c>
      <c r="H290" s="31"/>
      <c r="I290" s="32">
        <f t="shared" si="31"/>
        <v>0</v>
      </c>
    </row>
    <row r="291" spans="1:9" ht="29.25" hidden="1" customHeight="1" x14ac:dyDescent="0.2">
      <c r="A291" s="49"/>
      <c r="B291" s="54" t="s">
        <v>37</v>
      </c>
      <c r="C291" s="33" t="s">
        <v>482</v>
      </c>
      <c r="D291" s="58" t="s">
        <v>24</v>
      </c>
      <c r="E291" s="28"/>
      <c r="F291" s="29">
        <v>4528.6000000000004</v>
      </c>
      <c r="G291" s="30">
        <f t="shared" si="30"/>
        <v>0</v>
      </c>
      <c r="H291" s="31"/>
      <c r="I291" s="32">
        <f t="shared" si="31"/>
        <v>0</v>
      </c>
    </row>
    <row r="292" spans="1:9" ht="18.75" hidden="1" customHeight="1" x14ac:dyDescent="0.2">
      <c r="A292" s="49"/>
      <c r="B292" s="54" t="s">
        <v>38</v>
      </c>
      <c r="C292" s="33" t="s">
        <v>483</v>
      </c>
      <c r="D292" s="58" t="s">
        <v>24</v>
      </c>
      <c r="E292" s="28"/>
      <c r="F292" s="29">
        <v>3583.28</v>
      </c>
      <c r="G292" s="30">
        <f t="shared" si="30"/>
        <v>0</v>
      </c>
      <c r="H292" s="31"/>
      <c r="I292" s="32">
        <f t="shared" si="31"/>
        <v>0</v>
      </c>
    </row>
    <row r="293" spans="1:9" ht="29.25" hidden="1" customHeight="1" x14ac:dyDescent="0.2">
      <c r="A293" s="49"/>
      <c r="B293" s="54" t="s">
        <v>39</v>
      </c>
      <c r="C293" s="33" t="s">
        <v>484</v>
      </c>
      <c r="D293" s="58" t="s">
        <v>24</v>
      </c>
      <c r="E293" s="28"/>
      <c r="F293" s="29">
        <v>4124.84</v>
      </c>
      <c r="G293" s="30">
        <f t="shared" si="30"/>
        <v>0</v>
      </c>
      <c r="H293" s="31"/>
      <c r="I293" s="32">
        <f t="shared" si="31"/>
        <v>0</v>
      </c>
    </row>
    <row r="294" spans="1:9" ht="29.25" hidden="1" customHeight="1" x14ac:dyDescent="0.2">
      <c r="A294" s="49"/>
      <c r="B294" s="54" t="s">
        <v>40</v>
      </c>
      <c r="C294" s="33" t="s">
        <v>485</v>
      </c>
      <c r="D294" s="58" t="s">
        <v>24</v>
      </c>
      <c r="E294" s="28"/>
      <c r="F294" s="29">
        <v>5345.56</v>
      </c>
      <c r="G294" s="30">
        <f t="shared" si="30"/>
        <v>0</v>
      </c>
      <c r="H294" s="31"/>
      <c r="I294" s="32">
        <f t="shared" si="31"/>
        <v>0</v>
      </c>
    </row>
    <row r="295" spans="1:9" ht="92.25" hidden="1" customHeight="1" x14ac:dyDescent="0.2">
      <c r="A295" s="49"/>
      <c r="B295" s="54" t="s">
        <v>41</v>
      </c>
      <c r="C295" s="33" t="s">
        <v>486</v>
      </c>
      <c r="D295" s="58" t="s">
        <v>24</v>
      </c>
      <c r="E295" s="28"/>
      <c r="F295" s="29">
        <v>6880.85</v>
      </c>
      <c r="G295" s="30">
        <f t="shared" si="30"/>
        <v>0</v>
      </c>
      <c r="H295" s="31"/>
      <c r="I295" s="32">
        <f t="shared" si="31"/>
        <v>0</v>
      </c>
    </row>
    <row r="296" spans="1:9" ht="42" hidden="1" customHeight="1" x14ac:dyDescent="0.2">
      <c r="A296" s="319"/>
      <c r="B296" s="320" t="s">
        <v>42</v>
      </c>
      <c r="C296" s="333" t="s">
        <v>487</v>
      </c>
      <c r="D296" s="334" t="s">
        <v>24</v>
      </c>
      <c r="E296" s="316"/>
      <c r="F296" s="322">
        <v>5996.42</v>
      </c>
      <c r="G296" s="342">
        <f>E296*F296</f>
        <v>0</v>
      </c>
      <c r="H296" s="335"/>
      <c r="I296" s="340">
        <f t="shared" si="31"/>
        <v>0</v>
      </c>
    </row>
    <row r="297" spans="1:9" ht="15.75" hidden="1" customHeight="1" x14ac:dyDescent="0.2">
      <c r="A297" s="311"/>
      <c r="B297" s="134"/>
      <c r="C297" s="143"/>
      <c r="D297" s="136"/>
      <c r="E297" s="28"/>
      <c r="F297" s="137"/>
      <c r="G297" s="343"/>
      <c r="H297" s="309"/>
      <c r="I297" s="310"/>
    </row>
    <row r="298" spans="1:9" ht="15.75" hidden="1" customHeight="1" x14ac:dyDescent="0.2">
      <c r="A298" s="311"/>
      <c r="B298" s="134"/>
      <c r="C298" s="143"/>
      <c r="D298" s="136"/>
      <c r="E298" s="28"/>
      <c r="F298" s="137"/>
      <c r="G298" s="343"/>
      <c r="H298" s="309"/>
      <c r="I298" s="310"/>
    </row>
    <row r="299" spans="1:9" ht="15.75" hidden="1" customHeight="1" x14ac:dyDescent="0.2">
      <c r="A299" s="311"/>
      <c r="B299" s="134"/>
      <c r="C299" s="336"/>
      <c r="D299" s="337"/>
      <c r="E299" s="316"/>
      <c r="F299" s="317"/>
      <c r="G299" s="343"/>
      <c r="H299" s="309"/>
      <c r="I299" s="310"/>
    </row>
    <row r="300" spans="1:9" ht="14.25" hidden="1" customHeight="1" x14ac:dyDescent="0.2">
      <c r="A300" s="65" t="s">
        <v>94</v>
      </c>
      <c r="B300" s="54"/>
      <c r="C300" s="499" t="s">
        <v>71</v>
      </c>
      <c r="D300" s="500"/>
      <c r="E300" s="500"/>
      <c r="F300" s="501"/>
      <c r="G300" s="34"/>
      <c r="H300" s="31"/>
      <c r="I300" s="32"/>
    </row>
    <row r="301" spans="1:9" ht="30.75" hidden="1" customHeight="1" x14ac:dyDescent="0.2">
      <c r="A301" s="49"/>
      <c r="B301" s="54" t="s">
        <v>16</v>
      </c>
      <c r="C301" s="41" t="s">
        <v>488</v>
      </c>
      <c r="D301" s="67" t="s">
        <v>24</v>
      </c>
      <c r="E301" s="43"/>
      <c r="F301" s="44">
        <v>666.98</v>
      </c>
      <c r="G301" s="34">
        <f>E301*F301</f>
        <v>0</v>
      </c>
      <c r="H301" s="31"/>
      <c r="I301" s="32">
        <f>G301/$H$1115</f>
        <v>0</v>
      </c>
    </row>
    <row r="302" spans="1:9" ht="29.25" hidden="1" customHeight="1" x14ac:dyDescent="0.2">
      <c r="A302" s="49"/>
      <c r="B302" s="54" t="s">
        <v>23</v>
      </c>
      <c r="C302" s="41" t="s">
        <v>489</v>
      </c>
      <c r="D302" s="67" t="s">
        <v>24</v>
      </c>
      <c r="E302" s="43"/>
      <c r="F302" s="44">
        <v>585.75</v>
      </c>
      <c r="G302" s="34">
        <f>E302*F302</f>
        <v>0</v>
      </c>
      <c r="H302" s="31"/>
      <c r="I302" s="32">
        <f>G302/$H$1115</f>
        <v>0</v>
      </c>
    </row>
    <row r="303" spans="1:9" ht="38.25" hidden="1" customHeight="1" x14ac:dyDescent="0.2">
      <c r="A303" s="49"/>
      <c r="B303" s="54" t="s">
        <v>25</v>
      </c>
      <c r="C303" s="41" t="s">
        <v>490</v>
      </c>
      <c r="D303" s="67" t="s">
        <v>24</v>
      </c>
      <c r="E303" s="43"/>
      <c r="F303" s="44">
        <v>1009.51</v>
      </c>
      <c r="G303" s="34">
        <f>E303*F303</f>
        <v>0</v>
      </c>
      <c r="H303" s="31"/>
      <c r="I303" s="32">
        <f>G303/$H$1115</f>
        <v>0</v>
      </c>
    </row>
    <row r="304" spans="1:9" ht="15.75" hidden="1" customHeight="1" x14ac:dyDescent="0.2">
      <c r="A304" s="311"/>
      <c r="B304" s="134"/>
      <c r="C304" s="143"/>
      <c r="D304" s="136"/>
      <c r="E304" s="28"/>
      <c r="F304" s="137"/>
      <c r="G304" s="343"/>
      <c r="H304" s="309"/>
      <c r="I304" s="310"/>
    </row>
    <row r="305" spans="1:9" ht="15.75" hidden="1" customHeight="1" x14ac:dyDescent="0.2">
      <c r="A305" s="311"/>
      <c r="B305" s="134"/>
      <c r="C305" s="143"/>
      <c r="D305" s="136"/>
      <c r="E305" s="28"/>
      <c r="F305" s="137"/>
      <c r="G305" s="343"/>
      <c r="H305" s="309"/>
      <c r="I305" s="310"/>
    </row>
    <row r="306" spans="1:9" ht="15.75" hidden="1" customHeight="1" x14ac:dyDescent="0.2">
      <c r="A306" s="311"/>
      <c r="B306" s="134"/>
      <c r="C306" s="336"/>
      <c r="D306" s="337"/>
      <c r="E306" s="316"/>
      <c r="F306" s="317"/>
      <c r="G306" s="343"/>
      <c r="H306" s="309"/>
      <c r="I306" s="310"/>
    </row>
    <row r="307" spans="1:9" ht="15.75" customHeight="1" x14ac:dyDescent="0.2">
      <c r="A307" s="24" t="s">
        <v>95</v>
      </c>
      <c r="B307" s="25"/>
      <c r="C307" s="522" t="s">
        <v>96</v>
      </c>
      <c r="D307" s="523"/>
      <c r="E307" s="523"/>
      <c r="F307" s="524"/>
      <c r="G307" s="34"/>
      <c r="H307" s="31"/>
      <c r="I307" s="32"/>
    </row>
    <row r="308" spans="1:9" ht="30.75" hidden="1" customHeight="1" x14ac:dyDescent="0.2">
      <c r="A308" s="49"/>
      <c r="B308" s="54" t="s">
        <v>16</v>
      </c>
      <c r="C308" s="41" t="s">
        <v>491</v>
      </c>
      <c r="D308" s="67" t="s">
        <v>24</v>
      </c>
      <c r="E308" s="43"/>
      <c r="F308" s="44">
        <v>1250.18</v>
      </c>
      <c r="G308" s="34">
        <f>E308*F308</f>
        <v>0</v>
      </c>
      <c r="H308" s="31"/>
      <c r="I308" s="32">
        <f>G308/$H$1115</f>
        <v>0</v>
      </c>
    </row>
    <row r="309" spans="1:9" ht="31.5" hidden="1" customHeight="1" x14ac:dyDescent="0.2">
      <c r="A309" s="49"/>
      <c r="B309" s="54" t="s">
        <v>23</v>
      </c>
      <c r="C309" s="41" t="s">
        <v>492</v>
      </c>
      <c r="D309" s="67" t="s">
        <v>24</v>
      </c>
      <c r="E309" s="43"/>
      <c r="F309" s="44">
        <v>1167.68</v>
      </c>
      <c r="G309" s="34">
        <f>E309*F309</f>
        <v>0</v>
      </c>
      <c r="H309" s="31"/>
      <c r="I309" s="32">
        <f>G309/$H$1115</f>
        <v>0</v>
      </c>
    </row>
    <row r="310" spans="1:9" ht="25.5" hidden="1" customHeight="1" x14ac:dyDescent="0.2">
      <c r="A310" s="49"/>
      <c r="B310" s="54" t="s">
        <v>25</v>
      </c>
      <c r="C310" s="41" t="s">
        <v>493</v>
      </c>
      <c r="D310" s="67" t="s">
        <v>24</v>
      </c>
      <c r="E310" s="43"/>
      <c r="F310" s="44">
        <v>1386.72</v>
      </c>
      <c r="G310" s="34">
        <f>E310*F310</f>
        <v>0</v>
      </c>
      <c r="H310" s="31"/>
      <c r="I310" s="32">
        <f>G310/$H$1115</f>
        <v>0</v>
      </c>
    </row>
    <row r="311" spans="1:9" ht="38.25" customHeight="1" thickBot="1" x14ac:dyDescent="0.25">
      <c r="A311" s="49"/>
      <c r="B311" s="54" t="s">
        <v>27</v>
      </c>
      <c r="C311" s="41" t="s">
        <v>494</v>
      </c>
      <c r="D311" s="67" t="s">
        <v>24</v>
      </c>
      <c r="E311" s="43">
        <v>150.61000000000001</v>
      </c>
      <c r="F311" s="44">
        <v>1288.99</v>
      </c>
      <c r="G311" s="34">
        <f>E311*F311</f>
        <v>194134.78390000001</v>
      </c>
      <c r="H311" s="31"/>
      <c r="I311" s="32">
        <f>G311/$H$1115</f>
        <v>2.66404675023332E-2</v>
      </c>
    </row>
    <row r="312" spans="1:9" ht="27.75" hidden="1" customHeight="1" x14ac:dyDescent="0.2">
      <c r="A312" s="49"/>
      <c r="B312" s="54" t="s">
        <v>28</v>
      </c>
      <c r="C312" s="41" t="s">
        <v>495</v>
      </c>
      <c r="D312" s="67" t="s">
        <v>24</v>
      </c>
      <c r="E312" s="43"/>
      <c r="F312" s="44">
        <v>851.9</v>
      </c>
      <c r="G312" s="34">
        <f>E312*F312</f>
        <v>0</v>
      </c>
      <c r="H312" s="31"/>
      <c r="I312" s="32">
        <f>G312/$H$1115</f>
        <v>0</v>
      </c>
    </row>
    <row r="313" spans="1:9" ht="14.25" hidden="1" customHeight="1" x14ac:dyDescent="0.2">
      <c r="A313" s="311"/>
      <c r="B313" s="134"/>
      <c r="C313" s="143"/>
      <c r="D313" s="136"/>
      <c r="E313" s="28"/>
      <c r="F313" s="137"/>
      <c r="G313" s="343"/>
      <c r="H313" s="309"/>
      <c r="I313" s="310"/>
    </row>
    <row r="314" spans="1:9" ht="14.25" hidden="1" customHeight="1" x14ac:dyDescent="0.2">
      <c r="A314" s="311"/>
      <c r="B314" s="134"/>
      <c r="C314" s="143"/>
      <c r="D314" s="136"/>
      <c r="E314" s="28"/>
      <c r="F314" s="137"/>
      <c r="G314" s="343"/>
      <c r="H314" s="309"/>
      <c r="I314" s="310"/>
    </row>
    <row r="315" spans="1:9" ht="14.25" hidden="1" customHeight="1" x14ac:dyDescent="0.2">
      <c r="A315" s="311"/>
      <c r="B315" s="134"/>
      <c r="C315" s="143"/>
      <c r="D315" s="136"/>
      <c r="E315" s="28"/>
      <c r="F315" s="137"/>
      <c r="G315" s="343"/>
      <c r="H315" s="309"/>
      <c r="I315" s="310"/>
    </row>
    <row r="316" spans="1:9" ht="14.25" hidden="1" customHeight="1" x14ac:dyDescent="0.2">
      <c r="A316" s="311"/>
      <c r="B316" s="134"/>
      <c r="C316" s="336"/>
      <c r="D316" s="337"/>
      <c r="E316" s="316"/>
      <c r="F316" s="317"/>
      <c r="G316" s="343"/>
      <c r="H316" s="309"/>
      <c r="I316" s="310"/>
    </row>
    <row r="317" spans="1:9" hidden="1" x14ac:dyDescent="0.2">
      <c r="A317" s="65" t="s">
        <v>97</v>
      </c>
      <c r="B317" s="47"/>
      <c r="C317" s="499" t="s">
        <v>98</v>
      </c>
      <c r="D317" s="500"/>
      <c r="E317" s="500"/>
      <c r="F317" s="501"/>
      <c r="G317" s="50"/>
      <c r="H317" s="51"/>
      <c r="I317" s="32"/>
    </row>
    <row r="318" spans="1:9" hidden="1" x14ac:dyDescent="0.2">
      <c r="A318" s="49"/>
      <c r="B318" s="54" t="s">
        <v>16</v>
      </c>
      <c r="C318" s="26" t="s">
        <v>496</v>
      </c>
      <c r="D318" s="58" t="s">
        <v>60</v>
      </c>
      <c r="E318" s="28"/>
      <c r="F318" s="29">
        <v>1468.97</v>
      </c>
      <c r="G318" s="30">
        <f>E318*F318</f>
        <v>0</v>
      </c>
      <c r="H318" s="31"/>
      <c r="I318" s="32">
        <f t="shared" ref="I318:I333" si="32">G318/$H$1115</f>
        <v>0</v>
      </c>
    </row>
    <row r="319" spans="1:9" hidden="1" x14ac:dyDescent="0.2">
      <c r="A319" s="49"/>
      <c r="B319" s="54" t="s">
        <v>23</v>
      </c>
      <c r="C319" s="26" t="s">
        <v>497</v>
      </c>
      <c r="D319" s="58" t="s">
        <v>60</v>
      </c>
      <c r="E319" s="28"/>
      <c r="F319" s="29">
        <v>2601.3000000000002</v>
      </c>
      <c r="G319" s="30">
        <f t="shared" ref="G319:G332" si="33">E319*F319</f>
        <v>0</v>
      </c>
      <c r="H319" s="31"/>
      <c r="I319" s="32">
        <f t="shared" si="32"/>
        <v>0</v>
      </c>
    </row>
    <row r="320" spans="1:9" hidden="1" x14ac:dyDescent="0.2">
      <c r="A320" s="49"/>
      <c r="B320" s="54" t="s">
        <v>25</v>
      </c>
      <c r="C320" s="26" t="s">
        <v>498</v>
      </c>
      <c r="D320" s="58" t="s">
        <v>60</v>
      </c>
      <c r="E320" s="28"/>
      <c r="F320" s="29">
        <v>2240.0300000000002</v>
      </c>
      <c r="G320" s="30">
        <f t="shared" si="33"/>
        <v>0</v>
      </c>
      <c r="H320" s="31"/>
      <c r="I320" s="32">
        <f t="shared" si="32"/>
        <v>0</v>
      </c>
    </row>
    <row r="321" spans="1:9" hidden="1" x14ac:dyDescent="0.2">
      <c r="A321" s="49"/>
      <c r="B321" s="54" t="s">
        <v>27</v>
      </c>
      <c r="C321" s="26" t="s">
        <v>499</v>
      </c>
      <c r="D321" s="58" t="s">
        <v>60</v>
      </c>
      <c r="E321" s="28"/>
      <c r="F321" s="29">
        <v>828.16</v>
      </c>
      <c r="G321" s="30">
        <f t="shared" si="33"/>
        <v>0</v>
      </c>
      <c r="H321" s="31"/>
      <c r="I321" s="32">
        <f t="shared" si="32"/>
        <v>0</v>
      </c>
    </row>
    <row r="322" spans="1:9" hidden="1" x14ac:dyDescent="0.2">
      <c r="A322" s="49"/>
      <c r="B322" s="54" t="s">
        <v>28</v>
      </c>
      <c r="C322" s="26" t="s">
        <v>500</v>
      </c>
      <c r="D322" s="58" t="s">
        <v>60</v>
      </c>
      <c r="E322" s="28"/>
      <c r="F322" s="29">
        <v>834.44</v>
      </c>
      <c r="G322" s="30">
        <f t="shared" si="33"/>
        <v>0</v>
      </c>
      <c r="H322" s="31"/>
      <c r="I322" s="32">
        <f t="shared" si="32"/>
        <v>0</v>
      </c>
    </row>
    <row r="323" spans="1:9" hidden="1" x14ac:dyDescent="0.2">
      <c r="A323" s="49"/>
      <c r="B323" s="54" t="s">
        <v>29</v>
      </c>
      <c r="C323" s="26" t="s">
        <v>501</v>
      </c>
      <c r="D323" s="58" t="s">
        <v>99</v>
      </c>
      <c r="E323" s="28"/>
      <c r="F323" s="29">
        <v>14537.17</v>
      </c>
      <c r="G323" s="30">
        <f>E323*F323</f>
        <v>0</v>
      </c>
      <c r="H323" s="31"/>
      <c r="I323" s="32">
        <f t="shared" si="32"/>
        <v>0</v>
      </c>
    </row>
    <row r="324" spans="1:9" ht="25.5" hidden="1" x14ac:dyDescent="0.2">
      <c r="A324" s="49"/>
      <c r="B324" s="54" t="s">
        <v>30</v>
      </c>
      <c r="C324" s="26" t="s">
        <v>502</v>
      </c>
      <c r="D324" s="58" t="s">
        <v>99</v>
      </c>
      <c r="E324" s="28"/>
      <c r="F324" s="29">
        <v>39276.19</v>
      </c>
      <c r="G324" s="30">
        <f t="shared" si="33"/>
        <v>0</v>
      </c>
      <c r="H324" s="31"/>
      <c r="I324" s="32">
        <f t="shared" si="32"/>
        <v>0</v>
      </c>
    </row>
    <row r="325" spans="1:9" hidden="1" x14ac:dyDescent="0.2">
      <c r="A325" s="49"/>
      <c r="B325" s="54" t="s">
        <v>31</v>
      </c>
      <c r="C325" s="26" t="s">
        <v>503</v>
      </c>
      <c r="D325" s="58" t="s">
        <v>60</v>
      </c>
      <c r="E325" s="28"/>
      <c r="F325" s="29">
        <v>2025.35</v>
      </c>
      <c r="G325" s="30">
        <f t="shared" si="33"/>
        <v>0</v>
      </c>
      <c r="H325" s="31"/>
      <c r="I325" s="32">
        <f t="shared" si="32"/>
        <v>0</v>
      </c>
    </row>
    <row r="326" spans="1:9" hidden="1" x14ac:dyDescent="0.2">
      <c r="A326" s="49"/>
      <c r="B326" s="54" t="s">
        <v>32</v>
      </c>
      <c r="C326" s="26" t="s">
        <v>504</v>
      </c>
      <c r="D326" s="58" t="s">
        <v>60</v>
      </c>
      <c r="E326" s="28"/>
      <c r="F326" s="29">
        <v>2232.65</v>
      </c>
      <c r="G326" s="30">
        <f t="shared" si="33"/>
        <v>0</v>
      </c>
      <c r="H326" s="31"/>
      <c r="I326" s="32">
        <f t="shared" si="32"/>
        <v>0</v>
      </c>
    </row>
    <row r="327" spans="1:9" hidden="1" x14ac:dyDescent="0.2">
      <c r="A327" s="49"/>
      <c r="B327" s="54" t="s">
        <v>33</v>
      </c>
      <c r="C327" s="26" t="s">
        <v>505</v>
      </c>
      <c r="D327" s="58" t="s">
        <v>60</v>
      </c>
      <c r="E327" s="28"/>
      <c r="F327" s="29">
        <v>2533.7199999999998</v>
      </c>
      <c r="G327" s="30">
        <f t="shared" si="33"/>
        <v>0</v>
      </c>
      <c r="H327" s="31"/>
      <c r="I327" s="32">
        <f t="shared" si="32"/>
        <v>0</v>
      </c>
    </row>
    <row r="328" spans="1:9" hidden="1" x14ac:dyDescent="0.2">
      <c r="A328" s="49"/>
      <c r="B328" s="54" t="s">
        <v>34</v>
      </c>
      <c r="C328" s="26" t="s">
        <v>506</v>
      </c>
      <c r="D328" s="58" t="s">
        <v>60</v>
      </c>
      <c r="E328" s="28"/>
      <c r="F328" s="29">
        <v>808.46</v>
      </c>
      <c r="G328" s="30">
        <f>E328*F328</f>
        <v>0</v>
      </c>
      <c r="H328" s="31"/>
      <c r="I328" s="32">
        <f t="shared" si="32"/>
        <v>0</v>
      </c>
    </row>
    <row r="329" spans="1:9" hidden="1" x14ac:dyDescent="0.2">
      <c r="A329" s="49"/>
      <c r="B329" s="54" t="s">
        <v>35</v>
      </c>
      <c r="C329" s="26" t="s">
        <v>507</v>
      </c>
      <c r="D329" s="58" t="s">
        <v>99</v>
      </c>
      <c r="E329" s="28"/>
      <c r="F329" s="29">
        <v>2364.92</v>
      </c>
      <c r="G329" s="30">
        <f>E329*F329</f>
        <v>0</v>
      </c>
      <c r="H329" s="31"/>
      <c r="I329" s="32">
        <f t="shared" si="32"/>
        <v>0</v>
      </c>
    </row>
    <row r="330" spans="1:9" ht="13.5" hidden="1" customHeight="1" x14ac:dyDescent="0.2">
      <c r="A330" s="49"/>
      <c r="B330" s="54" t="s">
        <v>37</v>
      </c>
      <c r="C330" s="26" t="s">
        <v>508</v>
      </c>
      <c r="D330" s="58" t="s">
        <v>99</v>
      </c>
      <c r="E330" s="28"/>
      <c r="F330" s="29">
        <v>5553.72</v>
      </c>
      <c r="G330" s="30">
        <f>E330*F330</f>
        <v>0</v>
      </c>
      <c r="H330" s="31"/>
      <c r="I330" s="32">
        <f t="shared" si="32"/>
        <v>0</v>
      </c>
    </row>
    <row r="331" spans="1:9" hidden="1" x14ac:dyDescent="0.2">
      <c r="A331" s="49"/>
      <c r="B331" s="54" t="s">
        <v>38</v>
      </c>
      <c r="C331" s="26" t="s">
        <v>509</v>
      </c>
      <c r="D331" s="58" t="s">
        <v>99</v>
      </c>
      <c r="E331" s="28"/>
      <c r="F331" s="29">
        <v>5845.29</v>
      </c>
      <c r="G331" s="30">
        <f>E331*F331</f>
        <v>0</v>
      </c>
      <c r="H331" s="31"/>
      <c r="I331" s="32">
        <f t="shared" si="32"/>
        <v>0</v>
      </c>
    </row>
    <row r="332" spans="1:9" hidden="1" x14ac:dyDescent="0.2">
      <c r="A332" s="49"/>
      <c r="B332" s="54" t="s">
        <v>39</v>
      </c>
      <c r="C332" s="26" t="s">
        <v>510</v>
      </c>
      <c r="D332" s="58" t="s">
        <v>99</v>
      </c>
      <c r="E332" s="28"/>
      <c r="F332" s="29">
        <v>10878.8</v>
      </c>
      <c r="G332" s="30">
        <f t="shared" si="33"/>
        <v>0</v>
      </c>
      <c r="H332" s="31"/>
      <c r="I332" s="32">
        <f t="shared" si="32"/>
        <v>0</v>
      </c>
    </row>
    <row r="333" spans="1:9" hidden="1" x14ac:dyDescent="0.2">
      <c r="A333" s="49"/>
      <c r="B333" s="54" t="s">
        <v>40</v>
      </c>
      <c r="C333" s="26" t="s">
        <v>511</v>
      </c>
      <c r="D333" s="58" t="s">
        <v>99</v>
      </c>
      <c r="E333" s="28"/>
      <c r="F333" s="29">
        <v>16071.85</v>
      </c>
      <c r="G333" s="30">
        <f>E333*F333</f>
        <v>0</v>
      </c>
      <c r="H333" s="31"/>
      <c r="I333" s="32">
        <f t="shared" si="32"/>
        <v>0</v>
      </c>
    </row>
    <row r="334" spans="1:9" hidden="1" x14ac:dyDescent="0.2">
      <c r="A334" s="311"/>
      <c r="B334" s="134"/>
      <c r="C334" s="135"/>
      <c r="D334" s="136"/>
      <c r="E334" s="28"/>
      <c r="F334" s="137"/>
      <c r="G334" s="138"/>
      <c r="H334" s="309"/>
      <c r="I334" s="310"/>
    </row>
    <row r="335" spans="1:9" hidden="1" x14ac:dyDescent="0.2">
      <c r="A335" s="311"/>
      <c r="B335" s="134"/>
      <c r="C335" s="135"/>
      <c r="D335" s="136"/>
      <c r="E335" s="28"/>
      <c r="F335" s="137"/>
      <c r="G335" s="138"/>
      <c r="H335" s="309"/>
      <c r="I335" s="310"/>
    </row>
    <row r="336" spans="1:9" hidden="1" x14ac:dyDescent="0.2">
      <c r="A336" s="311"/>
      <c r="B336" s="134"/>
      <c r="C336" s="135"/>
      <c r="D336" s="136"/>
      <c r="E336" s="28"/>
      <c r="F336" s="137"/>
      <c r="G336" s="138"/>
      <c r="H336" s="309"/>
      <c r="I336" s="310"/>
    </row>
    <row r="337" spans="1:10" ht="13.5" hidden="1" thickBot="1" x14ac:dyDescent="0.25">
      <c r="A337" s="344"/>
      <c r="B337" s="345"/>
      <c r="C337" s="346"/>
      <c r="D337" s="347"/>
      <c r="E337" s="328"/>
      <c r="F337" s="348"/>
      <c r="G337" s="358"/>
      <c r="H337" s="350"/>
      <c r="I337" s="351"/>
    </row>
    <row r="338" spans="1:10" ht="16.5" thickBot="1" x14ac:dyDescent="0.3">
      <c r="A338" s="10" t="s">
        <v>32</v>
      </c>
      <c r="B338" s="11"/>
      <c r="C338" s="508" t="s">
        <v>100</v>
      </c>
      <c r="D338" s="509"/>
      <c r="E338" s="509"/>
      <c r="F338" s="509"/>
      <c r="G338" s="510"/>
      <c r="H338" s="12">
        <f>SUM(G340:G358)</f>
        <v>215718.79800000001</v>
      </c>
      <c r="I338" s="13">
        <f>H338/$H$1115</f>
        <v>2.960236961307056E-2</v>
      </c>
      <c r="J338" s="14" t="s">
        <v>18</v>
      </c>
    </row>
    <row r="339" spans="1:10" x14ac:dyDescent="0.2">
      <c r="A339" s="65" t="s">
        <v>101</v>
      </c>
      <c r="B339" s="66"/>
      <c r="C339" s="499" t="s">
        <v>102</v>
      </c>
      <c r="D339" s="500"/>
      <c r="E339" s="500"/>
      <c r="F339" s="501"/>
      <c r="G339" s="30"/>
      <c r="H339" s="31"/>
      <c r="I339" s="32"/>
    </row>
    <row r="340" spans="1:10" hidden="1" x14ac:dyDescent="0.2">
      <c r="A340" s="49"/>
      <c r="B340" s="54">
        <v>1</v>
      </c>
      <c r="C340" s="26" t="s">
        <v>512</v>
      </c>
      <c r="D340" s="58" t="s">
        <v>24</v>
      </c>
      <c r="E340" s="28"/>
      <c r="F340" s="29">
        <v>1509.16</v>
      </c>
      <c r="G340" s="30">
        <f>E340*F340</f>
        <v>0</v>
      </c>
      <c r="H340" s="31"/>
      <c r="I340" s="32">
        <f>G340/$H$1115</f>
        <v>0</v>
      </c>
    </row>
    <row r="341" spans="1:10" ht="13.5" thickBot="1" x14ac:dyDescent="0.25">
      <c r="A341" s="49"/>
      <c r="B341" s="54">
        <v>2</v>
      </c>
      <c r="C341" s="26" t="s">
        <v>513</v>
      </c>
      <c r="D341" s="58" t="s">
        <v>24</v>
      </c>
      <c r="E341" s="28">
        <v>125.7</v>
      </c>
      <c r="F341" s="29">
        <v>1716.14</v>
      </c>
      <c r="G341" s="30">
        <f>E341*F341</f>
        <v>215718.79800000001</v>
      </c>
      <c r="H341" s="31"/>
      <c r="I341" s="32">
        <f>G341/$H$1115</f>
        <v>2.960236961307056E-2</v>
      </c>
    </row>
    <row r="342" spans="1:10" hidden="1" x14ac:dyDescent="0.2">
      <c r="A342" s="311"/>
      <c r="B342" s="134"/>
      <c r="C342" s="135"/>
      <c r="D342" s="136"/>
      <c r="E342" s="28"/>
      <c r="F342" s="137"/>
      <c r="G342" s="138"/>
      <c r="H342" s="309"/>
      <c r="I342" s="310"/>
    </row>
    <row r="343" spans="1:10" hidden="1" x14ac:dyDescent="0.2">
      <c r="A343" s="311"/>
      <c r="B343" s="134"/>
      <c r="C343" s="135"/>
      <c r="D343" s="136"/>
      <c r="E343" s="28"/>
      <c r="F343" s="137"/>
      <c r="G343" s="138"/>
      <c r="H343" s="309"/>
      <c r="I343" s="310"/>
    </row>
    <row r="344" spans="1:10" hidden="1" x14ac:dyDescent="0.2">
      <c r="A344" s="311"/>
      <c r="B344" s="134"/>
      <c r="C344" s="314"/>
      <c r="D344" s="337"/>
      <c r="E344" s="316"/>
      <c r="F344" s="317"/>
      <c r="G344" s="138"/>
      <c r="H344" s="309"/>
      <c r="I344" s="310"/>
    </row>
    <row r="345" spans="1:10" hidden="1" x14ac:dyDescent="0.2">
      <c r="A345" s="65" t="s">
        <v>103</v>
      </c>
      <c r="B345" s="66"/>
      <c r="C345" s="499" t="s">
        <v>104</v>
      </c>
      <c r="D345" s="500"/>
      <c r="E345" s="500"/>
      <c r="F345" s="501"/>
      <c r="G345" s="30"/>
      <c r="H345" s="31"/>
      <c r="I345" s="32"/>
    </row>
    <row r="346" spans="1:10" hidden="1" x14ac:dyDescent="0.2">
      <c r="A346" s="49"/>
      <c r="B346" s="54" t="s">
        <v>16</v>
      </c>
      <c r="C346" s="55" t="s">
        <v>514</v>
      </c>
      <c r="D346" s="58" t="s">
        <v>24</v>
      </c>
      <c r="E346" s="28"/>
      <c r="F346" s="29">
        <v>2341.56</v>
      </c>
      <c r="G346" s="30">
        <f t="shared" ref="G346:G352" si="34">E346*F346</f>
        <v>0</v>
      </c>
      <c r="H346" s="31"/>
      <c r="I346" s="32">
        <f t="shared" ref="I346:I355" si="35">G346/$H$1115</f>
        <v>0</v>
      </c>
    </row>
    <row r="347" spans="1:10" hidden="1" x14ac:dyDescent="0.2">
      <c r="A347" s="49"/>
      <c r="B347" s="54">
        <v>2</v>
      </c>
      <c r="C347" s="33" t="s">
        <v>515</v>
      </c>
      <c r="D347" s="58" t="s">
        <v>24</v>
      </c>
      <c r="E347" s="28"/>
      <c r="F347" s="29">
        <v>2537.73</v>
      </c>
      <c r="G347" s="30">
        <f t="shared" si="34"/>
        <v>0</v>
      </c>
      <c r="H347" s="31"/>
      <c r="I347" s="32">
        <f t="shared" si="35"/>
        <v>0</v>
      </c>
    </row>
    <row r="348" spans="1:10" hidden="1" x14ac:dyDescent="0.2">
      <c r="A348" s="49"/>
      <c r="B348" s="54">
        <v>3</v>
      </c>
      <c r="C348" s="33" t="s">
        <v>516</v>
      </c>
      <c r="D348" s="58" t="s">
        <v>24</v>
      </c>
      <c r="E348" s="28"/>
      <c r="F348" s="29">
        <v>3613.49</v>
      </c>
      <c r="G348" s="30">
        <f t="shared" si="34"/>
        <v>0</v>
      </c>
      <c r="H348" s="31"/>
      <c r="I348" s="32">
        <f t="shared" si="35"/>
        <v>0</v>
      </c>
    </row>
    <row r="349" spans="1:10" ht="24.75" hidden="1" customHeight="1" x14ac:dyDescent="0.2">
      <c r="A349" s="49"/>
      <c r="B349" s="54">
        <v>4</v>
      </c>
      <c r="C349" s="33" t="s">
        <v>517</v>
      </c>
      <c r="D349" s="58" t="s">
        <v>24</v>
      </c>
      <c r="E349" s="28"/>
      <c r="F349" s="29">
        <v>2882.53</v>
      </c>
      <c r="G349" s="30">
        <f t="shared" si="34"/>
        <v>0</v>
      </c>
      <c r="H349" s="31"/>
      <c r="I349" s="32">
        <f t="shared" si="35"/>
        <v>0</v>
      </c>
    </row>
    <row r="350" spans="1:10" hidden="1" x14ac:dyDescent="0.2">
      <c r="A350" s="49"/>
      <c r="B350" s="54">
        <v>5</v>
      </c>
      <c r="C350" s="33" t="s">
        <v>518</v>
      </c>
      <c r="D350" s="58" t="s">
        <v>24</v>
      </c>
      <c r="E350" s="28"/>
      <c r="F350" s="29">
        <v>2285.87</v>
      </c>
      <c r="G350" s="30">
        <f t="shared" si="34"/>
        <v>0</v>
      </c>
      <c r="H350" s="31"/>
      <c r="I350" s="32">
        <f t="shared" si="35"/>
        <v>0</v>
      </c>
    </row>
    <row r="351" spans="1:10" ht="28.5" hidden="1" customHeight="1" x14ac:dyDescent="0.2">
      <c r="A351" s="49"/>
      <c r="B351" s="54" t="s">
        <v>79</v>
      </c>
      <c r="C351" s="33" t="s">
        <v>519</v>
      </c>
      <c r="D351" s="58" t="s">
        <v>24</v>
      </c>
      <c r="E351" s="28"/>
      <c r="F351" s="29">
        <v>2417.62</v>
      </c>
      <c r="G351" s="30">
        <f t="shared" si="34"/>
        <v>0</v>
      </c>
      <c r="H351" s="31"/>
      <c r="I351" s="32">
        <f t="shared" si="35"/>
        <v>0</v>
      </c>
    </row>
    <row r="352" spans="1:10" hidden="1" x14ac:dyDescent="0.2">
      <c r="A352" s="49"/>
      <c r="B352" s="54" t="s">
        <v>80</v>
      </c>
      <c r="C352" s="26" t="s">
        <v>520</v>
      </c>
      <c r="D352" s="58" t="s">
        <v>24</v>
      </c>
      <c r="E352" s="28"/>
      <c r="F352" s="29">
        <v>1812.86</v>
      </c>
      <c r="G352" s="30">
        <f t="shared" si="34"/>
        <v>0</v>
      </c>
      <c r="H352" s="31"/>
      <c r="I352" s="32">
        <f t="shared" si="35"/>
        <v>0</v>
      </c>
    </row>
    <row r="353" spans="1:10" ht="24" hidden="1" customHeight="1" x14ac:dyDescent="0.2">
      <c r="A353" s="49"/>
      <c r="B353" s="54" t="s">
        <v>29</v>
      </c>
      <c r="C353" s="26" t="s">
        <v>521</v>
      </c>
      <c r="D353" s="58" t="s">
        <v>24</v>
      </c>
      <c r="E353" s="28"/>
      <c r="F353" s="29">
        <v>4506.26</v>
      </c>
      <c r="G353" s="30">
        <f>E353*F353</f>
        <v>0</v>
      </c>
      <c r="H353" s="31"/>
      <c r="I353" s="32">
        <f t="shared" si="35"/>
        <v>0</v>
      </c>
    </row>
    <row r="354" spans="1:10" hidden="1" x14ac:dyDescent="0.2">
      <c r="A354" s="49"/>
      <c r="B354" s="54" t="s">
        <v>30</v>
      </c>
      <c r="C354" s="26" t="s">
        <v>522</v>
      </c>
      <c r="D354" s="58" t="s">
        <v>24</v>
      </c>
      <c r="E354" s="28"/>
      <c r="F354" s="29">
        <v>2290.2600000000002</v>
      </c>
      <c r="G354" s="30">
        <f>E354*F354</f>
        <v>0</v>
      </c>
      <c r="H354" s="31"/>
      <c r="I354" s="32">
        <f t="shared" si="35"/>
        <v>0</v>
      </c>
    </row>
    <row r="355" spans="1:10" hidden="1" x14ac:dyDescent="0.2">
      <c r="A355" s="49"/>
      <c r="B355" s="54" t="s">
        <v>31</v>
      </c>
      <c r="C355" s="26" t="s">
        <v>523</v>
      </c>
      <c r="D355" s="58" t="s">
        <v>24</v>
      </c>
      <c r="E355" s="28"/>
      <c r="F355" s="29">
        <v>1632.58</v>
      </c>
      <c r="G355" s="30">
        <f>E355*F355</f>
        <v>0</v>
      </c>
      <c r="H355" s="31"/>
      <c r="I355" s="32">
        <f t="shared" si="35"/>
        <v>0</v>
      </c>
    </row>
    <row r="356" spans="1:10" hidden="1" x14ac:dyDescent="0.2">
      <c r="A356" s="311"/>
      <c r="B356" s="134"/>
      <c r="C356" s="135"/>
      <c r="D356" s="136"/>
      <c r="E356" s="28"/>
      <c r="F356" s="137"/>
      <c r="G356" s="138"/>
      <c r="H356" s="309"/>
      <c r="I356" s="310"/>
    </row>
    <row r="357" spans="1:10" hidden="1" x14ac:dyDescent="0.2">
      <c r="A357" s="311"/>
      <c r="B357" s="134"/>
      <c r="C357" s="135"/>
      <c r="D357" s="136"/>
      <c r="E357" s="28"/>
      <c r="F357" s="137"/>
      <c r="G357" s="138"/>
      <c r="H357" s="309"/>
      <c r="I357" s="310"/>
    </row>
    <row r="358" spans="1:10" hidden="1" x14ac:dyDescent="0.2">
      <c r="A358" s="311"/>
      <c r="B358" s="134"/>
      <c r="C358" s="135"/>
      <c r="D358" s="136"/>
      <c r="E358" s="28"/>
      <c r="F358" s="137"/>
      <c r="G358" s="138"/>
      <c r="H358" s="309"/>
      <c r="I358" s="310"/>
    </row>
    <row r="359" spans="1:10" ht="13.5" hidden="1" thickBot="1" x14ac:dyDescent="0.25">
      <c r="A359" s="344"/>
      <c r="B359" s="345"/>
      <c r="C359" s="346"/>
      <c r="D359" s="347"/>
      <c r="E359" s="328"/>
      <c r="F359" s="348"/>
      <c r="G359" s="358"/>
      <c r="H359" s="350"/>
      <c r="I359" s="351"/>
    </row>
    <row r="360" spans="1:10" ht="16.5" thickBot="1" x14ac:dyDescent="0.3">
      <c r="A360" s="10" t="s">
        <v>33</v>
      </c>
      <c r="B360" s="11"/>
      <c r="C360" s="508" t="s">
        <v>105</v>
      </c>
      <c r="D360" s="509"/>
      <c r="E360" s="509"/>
      <c r="F360" s="509"/>
      <c r="G360" s="510"/>
      <c r="H360" s="12">
        <f>SUM(G362:G490)</f>
        <v>604610.29980000004</v>
      </c>
      <c r="I360" s="13">
        <f>H360/$H$1115</f>
        <v>8.2968650541752981E-2</v>
      </c>
      <c r="J360" s="14" t="s">
        <v>18</v>
      </c>
    </row>
    <row r="361" spans="1:10" x14ac:dyDescent="0.2">
      <c r="A361" s="65" t="s">
        <v>106</v>
      </c>
      <c r="B361" s="66"/>
      <c r="C361" s="499" t="s">
        <v>107</v>
      </c>
      <c r="D361" s="500"/>
      <c r="E361" s="500"/>
      <c r="F361" s="501"/>
      <c r="G361" s="30"/>
      <c r="H361" s="31"/>
      <c r="I361" s="32"/>
    </row>
    <row r="362" spans="1:10" ht="25.5" hidden="1" x14ac:dyDescent="0.2">
      <c r="A362" s="49"/>
      <c r="B362" s="54" t="s">
        <v>16</v>
      </c>
      <c r="C362" s="55" t="s">
        <v>524</v>
      </c>
      <c r="D362" s="58" t="s">
        <v>24</v>
      </c>
      <c r="E362" s="28"/>
      <c r="F362" s="29">
        <v>5387.78</v>
      </c>
      <c r="G362" s="30">
        <f t="shared" ref="G362:G367" si="36">E362*F362</f>
        <v>0</v>
      </c>
      <c r="H362" s="31"/>
      <c r="I362" s="32">
        <f t="shared" ref="I362:I367" si="37">G362/$H$1115</f>
        <v>0</v>
      </c>
    </row>
    <row r="363" spans="1:10" ht="24.75" hidden="1" customHeight="1" x14ac:dyDescent="0.2">
      <c r="A363" s="49"/>
      <c r="B363" s="54">
        <v>2</v>
      </c>
      <c r="C363" s="33" t="s">
        <v>525</v>
      </c>
      <c r="D363" s="58" t="s">
        <v>24</v>
      </c>
      <c r="E363" s="28"/>
      <c r="F363" s="29">
        <v>5581.1</v>
      </c>
      <c r="G363" s="30">
        <f t="shared" si="36"/>
        <v>0</v>
      </c>
      <c r="H363" s="31"/>
      <c r="I363" s="32">
        <f t="shared" si="37"/>
        <v>0</v>
      </c>
    </row>
    <row r="364" spans="1:10" ht="25.5" x14ac:dyDescent="0.2">
      <c r="A364" s="49"/>
      <c r="B364" s="54">
        <v>3</v>
      </c>
      <c r="C364" s="33" t="s">
        <v>526</v>
      </c>
      <c r="D364" s="58" t="s">
        <v>24</v>
      </c>
      <c r="E364" s="28">
        <v>17.440000000000001</v>
      </c>
      <c r="F364" s="29">
        <v>6999.52</v>
      </c>
      <c r="G364" s="30">
        <f t="shared" si="36"/>
        <v>122071.62880000002</v>
      </c>
      <c r="H364" s="31"/>
      <c r="I364" s="32">
        <f t="shared" si="37"/>
        <v>1.6751481597849203E-2</v>
      </c>
    </row>
    <row r="365" spans="1:10" ht="25.5" hidden="1" x14ac:dyDescent="0.2">
      <c r="A365" s="49"/>
      <c r="B365" s="54">
        <v>4</v>
      </c>
      <c r="C365" s="33" t="s">
        <v>527</v>
      </c>
      <c r="D365" s="58" t="s">
        <v>24</v>
      </c>
      <c r="E365" s="28"/>
      <c r="F365" s="29">
        <v>11178.52</v>
      </c>
      <c r="G365" s="30">
        <f t="shared" si="36"/>
        <v>0</v>
      </c>
      <c r="H365" s="31"/>
      <c r="I365" s="32">
        <f t="shared" si="37"/>
        <v>0</v>
      </c>
    </row>
    <row r="366" spans="1:10" ht="25.5" hidden="1" x14ac:dyDescent="0.2">
      <c r="A366" s="49"/>
      <c r="B366" s="54">
        <v>5</v>
      </c>
      <c r="C366" s="33" t="s">
        <v>528</v>
      </c>
      <c r="D366" s="58" t="s">
        <v>24</v>
      </c>
      <c r="E366" s="28"/>
      <c r="F366" s="29">
        <v>13309.46</v>
      </c>
      <c r="G366" s="30">
        <f t="shared" si="36"/>
        <v>0</v>
      </c>
      <c r="H366" s="31"/>
      <c r="I366" s="32">
        <f t="shared" si="37"/>
        <v>0</v>
      </c>
    </row>
    <row r="367" spans="1:10" ht="25.5" x14ac:dyDescent="0.2">
      <c r="A367" s="311"/>
      <c r="B367" s="362" t="s">
        <v>29</v>
      </c>
      <c r="C367" s="434" t="s">
        <v>1118</v>
      </c>
      <c r="D367" s="136" t="s">
        <v>24</v>
      </c>
      <c r="E367" s="28">
        <v>4.41</v>
      </c>
      <c r="F367" s="137">
        <v>13310</v>
      </c>
      <c r="G367" s="138">
        <f t="shared" si="36"/>
        <v>58697.1</v>
      </c>
      <c r="H367" s="309"/>
      <c r="I367" s="310">
        <f t="shared" si="37"/>
        <v>8.0548068389263133E-3</v>
      </c>
    </row>
    <row r="368" spans="1:10" hidden="1" x14ac:dyDescent="0.2">
      <c r="A368" s="311"/>
      <c r="B368" s="134"/>
      <c r="C368" s="143"/>
      <c r="D368" s="136"/>
      <c r="E368" s="28"/>
      <c r="F368" s="137"/>
      <c r="G368" s="138"/>
      <c r="H368" s="309"/>
      <c r="I368" s="310"/>
    </row>
    <row r="369" spans="1:9" x14ac:dyDescent="0.2">
      <c r="A369" s="49"/>
      <c r="B369" s="85"/>
      <c r="C369" s="86" t="s">
        <v>108</v>
      </c>
      <c r="D369" s="27"/>
      <c r="E369" s="28"/>
      <c r="F369" s="29"/>
      <c r="G369" s="30"/>
      <c r="H369" s="31"/>
      <c r="I369" s="32"/>
    </row>
    <row r="370" spans="1:9" x14ac:dyDescent="0.2">
      <c r="A370" s="49"/>
      <c r="B370" s="60">
        <v>6</v>
      </c>
      <c r="C370" s="33" t="s">
        <v>529</v>
      </c>
      <c r="D370" s="58" t="s">
        <v>24</v>
      </c>
      <c r="E370" s="28">
        <v>2.15</v>
      </c>
      <c r="F370" s="423">
        <v>17165.11</v>
      </c>
      <c r="G370" s="30">
        <f>E370*F370</f>
        <v>36904.986499999999</v>
      </c>
      <c r="H370" s="31"/>
      <c r="I370" s="32">
        <f>G370/$H$1115</f>
        <v>5.0643479430957112E-3</v>
      </c>
    </row>
    <row r="371" spans="1:9" x14ac:dyDescent="0.2">
      <c r="A371" s="49"/>
      <c r="B371" s="54">
        <v>7</v>
      </c>
      <c r="C371" s="33" t="s">
        <v>530</v>
      </c>
      <c r="D371" s="58" t="s">
        <v>24</v>
      </c>
      <c r="E371" s="28">
        <v>7.79</v>
      </c>
      <c r="F371" s="423">
        <v>18994.55</v>
      </c>
      <c r="G371" s="30">
        <f>E371*F371</f>
        <v>147967.54449999999</v>
      </c>
      <c r="H371" s="31"/>
      <c r="I371" s="32">
        <f>G371/$H$1115</f>
        <v>2.0305091552695678E-2</v>
      </c>
    </row>
    <row r="372" spans="1:9" hidden="1" x14ac:dyDescent="0.2">
      <c r="A372" s="49"/>
      <c r="B372" s="54">
        <v>8</v>
      </c>
      <c r="C372" s="33" t="s">
        <v>531</v>
      </c>
      <c r="D372" s="58" t="s">
        <v>24</v>
      </c>
      <c r="E372" s="28"/>
      <c r="F372" s="423">
        <v>21682.61</v>
      </c>
      <c r="G372" s="30">
        <f>E372*F372</f>
        <v>0</v>
      </c>
      <c r="H372" s="31"/>
      <c r="I372" s="32">
        <f>G372/$H$1115</f>
        <v>0</v>
      </c>
    </row>
    <row r="373" spans="1:9" hidden="1" x14ac:dyDescent="0.2">
      <c r="A373" s="49"/>
      <c r="B373" s="54">
        <v>9</v>
      </c>
      <c r="C373" s="33" t="s">
        <v>532</v>
      </c>
      <c r="D373" s="58" t="s">
        <v>24</v>
      </c>
      <c r="E373" s="28"/>
      <c r="F373" s="423">
        <v>23424.68</v>
      </c>
      <c r="G373" s="30">
        <f>E373*F373</f>
        <v>0</v>
      </c>
      <c r="H373" s="31"/>
      <c r="I373" s="32">
        <f>G373/$H$1115</f>
        <v>0</v>
      </c>
    </row>
    <row r="374" spans="1:9" hidden="1" x14ac:dyDescent="0.2">
      <c r="A374" s="311"/>
      <c r="B374" s="134"/>
      <c r="C374" s="143"/>
      <c r="D374" s="136"/>
      <c r="E374" s="28"/>
      <c r="F374" s="137"/>
      <c r="G374" s="138"/>
      <c r="H374" s="309"/>
      <c r="I374" s="310"/>
    </row>
    <row r="375" spans="1:9" hidden="1" x14ac:dyDescent="0.2">
      <c r="A375" s="311"/>
      <c r="B375" s="134"/>
      <c r="C375" s="143"/>
      <c r="D375" s="136"/>
      <c r="E375" s="28"/>
      <c r="F375" s="137"/>
      <c r="G375" s="138"/>
      <c r="H375" s="309"/>
      <c r="I375" s="310"/>
    </row>
    <row r="376" spans="1:9" hidden="1" x14ac:dyDescent="0.2">
      <c r="A376" s="49"/>
      <c r="B376" s="25"/>
      <c r="C376" s="87" t="s">
        <v>109</v>
      </c>
      <c r="D376" s="27"/>
      <c r="E376" s="28"/>
      <c r="F376" s="29"/>
      <c r="G376" s="30"/>
      <c r="H376" s="31"/>
      <c r="I376" s="32"/>
    </row>
    <row r="377" spans="1:9" hidden="1" x14ac:dyDescent="0.2">
      <c r="A377" s="49"/>
      <c r="B377" s="60">
        <v>10</v>
      </c>
      <c r="C377" s="33" t="s">
        <v>533</v>
      </c>
      <c r="D377" s="58" t="s">
        <v>24</v>
      </c>
      <c r="E377" s="28"/>
      <c r="F377" s="29">
        <v>16235.06</v>
      </c>
      <c r="G377" s="30">
        <f t="shared" ref="G377:G382" si="38">E377*F377</f>
        <v>0</v>
      </c>
      <c r="H377" s="31"/>
      <c r="I377" s="32">
        <f t="shared" ref="I377:I382" si="39">G377/$H$1115</f>
        <v>0</v>
      </c>
    </row>
    <row r="378" spans="1:9" hidden="1" x14ac:dyDescent="0.2">
      <c r="A378" s="49"/>
      <c r="B378" s="54">
        <v>11</v>
      </c>
      <c r="C378" s="33" t="s">
        <v>534</v>
      </c>
      <c r="D378" s="58" t="s">
        <v>24</v>
      </c>
      <c r="E378" s="28"/>
      <c r="F378" s="29">
        <v>12121.04</v>
      </c>
      <c r="G378" s="30">
        <f t="shared" si="38"/>
        <v>0</v>
      </c>
      <c r="H378" s="31"/>
      <c r="I378" s="32">
        <f t="shared" si="39"/>
        <v>0</v>
      </c>
    </row>
    <row r="379" spans="1:9" hidden="1" x14ac:dyDescent="0.2">
      <c r="A379" s="49"/>
      <c r="B379" s="54">
        <v>12</v>
      </c>
      <c r="C379" s="33" t="s">
        <v>535</v>
      </c>
      <c r="D379" s="58" t="s">
        <v>24</v>
      </c>
      <c r="E379" s="28"/>
      <c r="F379" s="29">
        <v>23769.86</v>
      </c>
      <c r="G379" s="30">
        <f t="shared" si="38"/>
        <v>0</v>
      </c>
      <c r="H379" s="31"/>
      <c r="I379" s="32">
        <f t="shared" si="39"/>
        <v>0</v>
      </c>
    </row>
    <row r="380" spans="1:9" hidden="1" x14ac:dyDescent="0.2">
      <c r="A380" s="49"/>
      <c r="B380" s="54">
        <v>13</v>
      </c>
      <c r="C380" s="33" t="s">
        <v>536</v>
      </c>
      <c r="D380" s="58" t="s">
        <v>24</v>
      </c>
      <c r="E380" s="28"/>
      <c r="F380" s="29">
        <v>19945.13</v>
      </c>
      <c r="G380" s="30">
        <f t="shared" si="38"/>
        <v>0</v>
      </c>
      <c r="H380" s="31"/>
      <c r="I380" s="32">
        <f t="shared" si="39"/>
        <v>0</v>
      </c>
    </row>
    <row r="381" spans="1:9" hidden="1" x14ac:dyDescent="0.2">
      <c r="A381" s="49"/>
      <c r="B381" s="54">
        <v>14</v>
      </c>
      <c r="C381" s="33" t="s">
        <v>537</v>
      </c>
      <c r="D381" s="58" t="s">
        <v>24</v>
      </c>
      <c r="E381" s="28"/>
      <c r="F381" s="29">
        <v>11407.36</v>
      </c>
      <c r="G381" s="30">
        <f t="shared" si="38"/>
        <v>0</v>
      </c>
      <c r="H381" s="31"/>
      <c r="I381" s="32">
        <f t="shared" si="39"/>
        <v>0</v>
      </c>
    </row>
    <row r="382" spans="1:9" hidden="1" x14ac:dyDescent="0.2">
      <c r="A382" s="311"/>
      <c r="B382" s="362" t="s">
        <v>39</v>
      </c>
      <c r="C382" s="434" t="s">
        <v>1113</v>
      </c>
      <c r="D382" s="136" t="s">
        <v>24</v>
      </c>
      <c r="E382" s="28"/>
      <c r="F382" s="137">
        <v>15676.24</v>
      </c>
      <c r="G382" s="138">
        <f t="shared" si="38"/>
        <v>0</v>
      </c>
      <c r="H382" s="309"/>
      <c r="I382" s="310">
        <f t="shared" si="39"/>
        <v>0</v>
      </c>
    </row>
    <row r="383" spans="1:9" hidden="1" x14ac:dyDescent="0.2">
      <c r="A383" s="311"/>
      <c r="B383" s="134"/>
      <c r="C383" s="143"/>
      <c r="D383" s="136"/>
      <c r="E383" s="28"/>
      <c r="F383" s="137"/>
      <c r="G383" s="138"/>
      <c r="H383" s="309"/>
      <c r="I383" s="310"/>
    </row>
    <row r="384" spans="1:9" x14ac:dyDescent="0.2">
      <c r="A384" s="49"/>
      <c r="B384" s="54"/>
      <c r="C384" s="87" t="s">
        <v>110</v>
      </c>
      <c r="D384" s="58"/>
      <c r="E384" s="28"/>
      <c r="F384" s="29"/>
      <c r="G384" s="30"/>
      <c r="H384" s="31"/>
      <c r="I384" s="32"/>
    </row>
    <row r="385" spans="1:9" hidden="1" x14ac:dyDescent="0.2">
      <c r="A385" s="49"/>
      <c r="B385" s="54" t="s">
        <v>39</v>
      </c>
      <c r="C385" s="33" t="s">
        <v>538</v>
      </c>
      <c r="D385" s="58" t="s">
        <v>24</v>
      </c>
      <c r="E385" s="28"/>
      <c r="F385" s="29">
        <v>14921.05</v>
      </c>
      <c r="G385" s="30">
        <f t="shared" ref="G385:G390" si="40">E385*F385</f>
        <v>0</v>
      </c>
      <c r="H385" s="31"/>
      <c r="I385" s="32">
        <f t="shared" ref="I385:I390" si="41">G385/$H$1115</f>
        <v>0</v>
      </c>
    </row>
    <row r="386" spans="1:9" hidden="1" x14ac:dyDescent="0.2">
      <c r="A386" s="49"/>
      <c r="B386" s="54">
        <v>16</v>
      </c>
      <c r="C386" s="33" t="s">
        <v>539</v>
      </c>
      <c r="D386" s="58" t="s">
        <v>24</v>
      </c>
      <c r="E386" s="28"/>
      <c r="F386" s="29">
        <v>7722.71</v>
      </c>
      <c r="G386" s="30">
        <f t="shared" si="40"/>
        <v>0</v>
      </c>
      <c r="H386" s="31"/>
      <c r="I386" s="32">
        <f t="shared" si="41"/>
        <v>0</v>
      </c>
    </row>
    <row r="387" spans="1:9" x14ac:dyDescent="0.2">
      <c r="A387" s="49"/>
      <c r="B387" s="54">
        <v>17</v>
      </c>
      <c r="C387" s="33" t="s">
        <v>540</v>
      </c>
      <c r="D387" s="58" t="s">
        <v>24</v>
      </c>
      <c r="E387" s="28">
        <v>16</v>
      </c>
      <c r="F387" s="29">
        <v>12365.45</v>
      </c>
      <c r="G387" s="30">
        <f t="shared" si="40"/>
        <v>197847.2</v>
      </c>
      <c r="H387" s="31"/>
      <c r="I387" s="32">
        <f t="shared" si="41"/>
        <v>2.7149909955047562E-2</v>
      </c>
    </row>
    <row r="388" spans="1:9" hidden="1" x14ac:dyDescent="0.2">
      <c r="A388" s="49"/>
      <c r="B388" s="54">
        <v>18</v>
      </c>
      <c r="C388" s="33" t="s">
        <v>541</v>
      </c>
      <c r="D388" s="58" t="s">
        <v>24</v>
      </c>
      <c r="E388" s="28"/>
      <c r="F388" s="29">
        <v>19277.64</v>
      </c>
      <c r="G388" s="30">
        <f t="shared" si="40"/>
        <v>0</v>
      </c>
      <c r="H388" s="31"/>
      <c r="I388" s="32">
        <f t="shared" si="41"/>
        <v>0</v>
      </c>
    </row>
    <row r="389" spans="1:9" hidden="1" x14ac:dyDescent="0.2">
      <c r="A389" s="49"/>
      <c r="B389" s="54">
        <v>19</v>
      </c>
      <c r="C389" s="33" t="s">
        <v>542</v>
      </c>
      <c r="D389" s="58" t="s">
        <v>24</v>
      </c>
      <c r="E389" s="28"/>
      <c r="F389" s="29">
        <v>17887.009999999998</v>
      </c>
      <c r="G389" s="30">
        <f t="shared" si="40"/>
        <v>0</v>
      </c>
      <c r="H389" s="31"/>
      <c r="I389" s="32">
        <f t="shared" si="41"/>
        <v>0</v>
      </c>
    </row>
    <row r="390" spans="1:9" hidden="1" x14ac:dyDescent="0.2">
      <c r="A390" s="319"/>
      <c r="B390" s="320">
        <v>20</v>
      </c>
      <c r="C390" s="333" t="s">
        <v>543</v>
      </c>
      <c r="D390" s="334" t="s">
        <v>24</v>
      </c>
      <c r="E390" s="316"/>
      <c r="F390" s="322">
        <v>9790.58</v>
      </c>
      <c r="G390" s="339">
        <f t="shared" si="40"/>
        <v>0</v>
      </c>
      <c r="H390" s="335"/>
      <c r="I390" s="340">
        <f t="shared" si="41"/>
        <v>0</v>
      </c>
    </row>
    <row r="391" spans="1:9" hidden="1" x14ac:dyDescent="0.2">
      <c r="A391" s="311"/>
      <c r="B391" s="134"/>
      <c r="C391" s="143"/>
      <c r="D391" s="136"/>
      <c r="E391" s="28"/>
      <c r="F391" s="137"/>
      <c r="G391" s="138"/>
      <c r="H391" s="309"/>
      <c r="I391" s="310"/>
    </row>
    <row r="392" spans="1:9" hidden="1" x14ac:dyDescent="0.2">
      <c r="A392" s="311"/>
      <c r="B392" s="134"/>
      <c r="C392" s="336"/>
      <c r="D392" s="337"/>
      <c r="E392" s="316"/>
      <c r="F392" s="317"/>
      <c r="G392" s="138"/>
      <c r="H392" s="309"/>
      <c r="I392" s="310"/>
    </row>
    <row r="393" spans="1:9" hidden="1" x14ac:dyDescent="0.2">
      <c r="A393" s="65" t="s">
        <v>111</v>
      </c>
      <c r="B393" s="88"/>
      <c r="C393" s="499" t="s">
        <v>112</v>
      </c>
      <c r="D393" s="500"/>
      <c r="E393" s="500"/>
      <c r="F393" s="501"/>
      <c r="G393" s="50"/>
      <c r="H393" s="51"/>
      <c r="I393" s="52"/>
    </row>
    <row r="394" spans="1:9" hidden="1" x14ac:dyDescent="0.2">
      <c r="A394" s="49"/>
      <c r="B394" s="54"/>
      <c r="C394" s="89" t="s">
        <v>113</v>
      </c>
      <c r="D394" s="58"/>
      <c r="E394" s="90"/>
      <c r="F394" s="29"/>
      <c r="G394" s="30"/>
      <c r="H394" s="31"/>
      <c r="I394" s="32"/>
    </row>
    <row r="395" spans="1:9" hidden="1" x14ac:dyDescent="0.2">
      <c r="A395" s="49"/>
      <c r="B395" s="54" t="s">
        <v>16</v>
      </c>
      <c r="C395" s="33" t="s">
        <v>544</v>
      </c>
      <c r="D395" s="58" t="s">
        <v>24</v>
      </c>
      <c r="E395" s="28"/>
      <c r="F395" s="423">
        <v>21328</v>
      </c>
      <c r="G395" s="30">
        <f>E395*F395</f>
        <v>0</v>
      </c>
      <c r="H395" s="31"/>
      <c r="I395" s="32">
        <f>G395/$H$1115</f>
        <v>0</v>
      </c>
    </row>
    <row r="396" spans="1:9" hidden="1" x14ac:dyDescent="0.2">
      <c r="A396" s="49"/>
      <c r="B396" s="54">
        <v>2</v>
      </c>
      <c r="C396" s="33" t="s">
        <v>545</v>
      </c>
      <c r="D396" s="58" t="s">
        <v>24</v>
      </c>
      <c r="E396" s="28"/>
      <c r="F396" s="423">
        <v>19512.98</v>
      </c>
      <c r="G396" s="30">
        <f>E396*F396</f>
        <v>0</v>
      </c>
      <c r="H396" s="31"/>
      <c r="I396" s="32">
        <f>G396/$H$1115</f>
        <v>0</v>
      </c>
    </row>
    <row r="397" spans="1:9" hidden="1" x14ac:dyDescent="0.2">
      <c r="A397" s="49"/>
      <c r="B397" s="54">
        <v>3</v>
      </c>
      <c r="C397" s="33" t="s">
        <v>546</v>
      </c>
      <c r="D397" s="58" t="s">
        <v>24</v>
      </c>
      <c r="E397" s="28"/>
      <c r="F397" s="423">
        <v>15537.03</v>
      </c>
      <c r="G397" s="30">
        <f>E397*F397</f>
        <v>0</v>
      </c>
      <c r="H397" s="31"/>
      <c r="I397" s="32">
        <f>G397/$H$1115</f>
        <v>0</v>
      </c>
    </row>
    <row r="398" spans="1:9" hidden="1" x14ac:dyDescent="0.2">
      <c r="A398" s="49"/>
      <c r="B398" s="54">
        <v>4</v>
      </c>
      <c r="C398" s="33" t="s">
        <v>547</v>
      </c>
      <c r="D398" s="58" t="s">
        <v>24</v>
      </c>
      <c r="E398" s="28"/>
      <c r="F398" s="423">
        <v>18382.599999999999</v>
      </c>
      <c r="G398" s="30">
        <f>E398*F398</f>
        <v>0</v>
      </c>
      <c r="H398" s="31"/>
      <c r="I398" s="32">
        <f>G398/$H$1115</f>
        <v>0</v>
      </c>
    </row>
    <row r="399" spans="1:9" hidden="1" x14ac:dyDescent="0.2">
      <c r="A399" s="311"/>
      <c r="B399" s="134"/>
      <c r="C399" s="143"/>
      <c r="D399" s="136"/>
      <c r="E399" s="28"/>
      <c r="F399" s="137"/>
      <c r="G399" s="138"/>
      <c r="H399" s="309"/>
      <c r="I399" s="310"/>
    </row>
    <row r="400" spans="1:9" hidden="1" x14ac:dyDescent="0.2">
      <c r="A400" s="311"/>
      <c r="B400" s="134"/>
      <c r="C400" s="143"/>
      <c r="D400" s="136"/>
      <c r="E400" s="28"/>
      <c r="F400" s="137"/>
      <c r="G400" s="138"/>
      <c r="H400" s="309"/>
      <c r="I400" s="310"/>
    </row>
    <row r="401" spans="1:9" hidden="1" x14ac:dyDescent="0.2">
      <c r="A401" s="49"/>
      <c r="B401" s="54"/>
      <c r="C401" s="91" t="s">
        <v>114</v>
      </c>
      <c r="D401" s="58"/>
      <c r="E401" s="28"/>
      <c r="F401" s="29"/>
      <c r="G401" s="30"/>
      <c r="H401" s="31"/>
      <c r="I401" s="32"/>
    </row>
    <row r="402" spans="1:9" hidden="1" x14ac:dyDescent="0.2">
      <c r="A402" s="49"/>
      <c r="B402" s="60">
        <v>5</v>
      </c>
      <c r="C402" s="33" t="s">
        <v>548</v>
      </c>
      <c r="D402" s="58" t="s">
        <v>24</v>
      </c>
      <c r="E402" s="28"/>
      <c r="F402" s="29">
        <v>21646.05</v>
      </c>
      <c r="G402" s="30">
        <f t="shared" ref="G402:G407" si="42">E402*F402</f>
        <v>0</v>
      </c>
      <c r="H402" s="31"/>
      <c r="I402" s="32">
        <f t="shared" ref="I402:I408" si="43">G402/$H$1115</f>
        <v>0</v>
      </c>
    </row>
    <row r="403" spans="1:9" hidden="1" x14ac:dyDescent="0.2">
      <c r="A403" s="49"/>
      <c r="B403" s="54">
        <v>6</v>
      </c>
      <c r="C403" s="33" t="s">
        <v>549</v>
      </c>
      <c r="D403" s="58" t="s">
        <v>24</v>
      </c>
      <c r="E403" s="28"/>
      <c r="F403" s="29">
        <v>18659.05</v>
      </c>
      <c r="G403" s="30">
        <f t="shared" si="42"/>
        <v>0</v>
      </c>
      <c r="H403" s="31"/>
      <c r="I403" s="32">
        <f t="shared" si="43"/>
        <v>0</v>
      </c>
    </row>
    <row r="404" spans="1:9" hidden="1" x14ac:dyDescent="0.2">
      <c r="A404" s="49"/>
      <c r="B404" s="54">
        <v>7</v>
      </c>
      <c r="C404" s="33" t="s">
        <v>550</v>
      </c>
      <c r="D404" s="58" t="s">
        <v>24</v>
      </c>
      <c r="E404" s="28"/>
      <c r="F404" s="29">
        <v>25340.73</v>
      </c>
      <c r="G404" s="30">
        <f t="shared" si="42"/>
        <v>0</v>
      </c>
      <c r="H404" s="31"/>
      <c r="I404" s="32">
        <f t="shared" si="43"/>
        <v>0</v>
      </c>
    </row>
    <row r="405" spans="1:9" hidden="1" x14ac:dyDescent="0.2">
      <c r="A405" s="49"/>
      <c r="B405" s="54">
        <v>8</v>
      </c>
      <c r="C405" s="33" t="s">
        <v>551</v>
      </c>
      <c r="D405" s="58" t="s">
        <v>24</v>
      </c>
      <c r="E405" s="28"/>
      <c r="F405" s="29">
        <v>21883.57</v>
      </c>
      <c r="G405" s="30">
        <f t="shared" si="42"/>
        <v>0</v>
      </c>
      <c r="H405" s="31"/>
      <c r="I405" s="32">
        <f t="shared" si="43"/>
        <v>0</v>
      </c>
    </row>
    <row r="406" spans="1:9" hidden="1" x14ac:dyDescent="0.2">
      <c r="A406" s="49"/>
      <c r="B406" s="54">
        <v>9</v>
      </c>
      <c r="C406" s="33" t="s">
        <v>552</v>
      </c>
      <c r="D406" s="58" t="s">
        <v>24</v>
      </c>
      <c r="E406" s="28"/>
      <c r="F406" s="29">
        <v>21883.57</v>
      </c>
      <c r="G406" s="30">
        <f t="shared" si="42"/>
        <v>0</v>
      </c>
      <c r="H406" s="31"/>
      <c r="I406" s="32">
        <f t="shared" si="43"/>
        <v>0</v>
      </c>
    </row>
    <row r="407" spans="1:9" hidden="1" x14ac:dyDescent="0.2">
      <c r="A407" s="49"/>
      <c r="B407" s="54">
        <v>10</v>
      </c>
      <c r="C407" s="61" t="s">
        <v>553</v>
      </c>
      <c r="D407" s="62" t="s">
        <v>24</v>
      </c>
      <c r="E407" s="63"/>
      <c r="F407" s="68">
        <v>12374.43</v>
      </c>
      <c r="G407" s="30">
        <f t="shared" si="42"/>
        <v>0</v>
      </c>
      <c r="H407" s="31"/>
      <c r="I407" s="32">
        <f t="shared" si="43"/>
        <v>0</v>
      </c>
    </row>
    <row r="408" spans="1:9" hidden="1" x14ac:dyDescent="0.2">
      <c r="A408" s="319"/>
      <c r="B408" s="320">
        <v>11</v>
      </c>
      <c r="C408" s="333" t="s">
        <v>1054</v>
      </c>
      <c r="D408" s="334" t="s">
        <v>24</v>
      </c>
      <c r="E408" s="316"/>
      <c r="F408" s="322">
        <v>20680.84</v>
      </c>
      <c r="G408" s="339">
        <f t="shared" ref="G408" si="44">E408*F408</f>
        <v>0</v>
      </c>
      <c r="H408" s="335"/>
      <c r="I408" s="340">
        <f t="shared" si="43"/>
        <v>0</v>
      </c>
    </row>
    <row r="409" spans="1:9" hidden="1" x14ac:dyDescent="0.2">
      <c r="A409" s="311"/>
      <c r="B409" s="134"/>
      <c r="C409" s="143"/>
      <c r="D409" s="136"/>
      <c r="E409" s="28"/>
      <c r="F409" s="137"/>
      <c r="G409" s="138"/>
      <c r="H409" s="309"/>
      <c r="I409" s="310"/>
    </row>
    <row r="410" spans="1:9" hidden="1" x14ac:dyDescent="0.2">
      <c r="A410" s="311"/>
      <c r="B410" s="134"/>
      <c r="C410" s="336"/>
      <c r="D410" s="337"/>
      <c r="E410" s="316"/>
      <c r="F410" s="317"/>
      <c r="G410" s="138"/>
      <c r="H410" s="309"/>
      <c r="I410" s="310"/>
    </row>
    <row r="411" spans="1:9" hidden="1" x14ac:dyDescent="0.2">
      <c r="A411" s="65" t="s">
        <v>115</v>
      </c>
      <c r="B411" s="88"/>
      <c r="C411" s="499" t="s">
        <v>116</v>
      </c>
      <c r="D411" s="500"/>
      <c r="E411" s="500"/>
      <c r="F411" s="501"/>
      <c r="G411" s="34"/>
      <c r="H411" s="31"/>
      <c r="I411" s="32"/>
    </row>
    <row r="412" spans="1:9" hidden="1" x14ac:dyDescent="0.2">
      <c r="A412" s="65"/>
      <c r="B412" s="88"/>
      <c r="C412" s="89" t="s">
        <v>117</v>
      </c>
      <c r="D412" s="92"/>
      <c r="E412" s="92"/>
      <c r="F412" s="92"/>
      <c r="G412" s="34"/>
      <c r="H412" s="31"/>
      <c r="I412" s="32"/>
    </row>
    <row r="413" spans="1:9" hidden="1" x14ac:dyDescent="0.2">
      <c r="A413" s="49"/>
      <c r="B413" s="54" t="s">
        <v>16</v>
      </c>
      <c r="C413" s="41" t="s">
        <v>554</v>
      </c>
      <c r="D413" s="58" t="s">
        <v>24</v>
      </c>
      <c r="E413" s="28"/>
      <c r="F413" s="29">
        <v>41524.99</v>
      </c>
      <c r="G413" s="34">
        <f t="shared" ref="G413:G421" si="45">E413*F413</f>
        <v>0</v>
      </c>
      <c r="H413" s="31"/>
      <c r="I413" s="32">
        <f>G413/$H$1115</f>
        <v>0</v>
      </c>
    </row>
    <row r="414" spans="1:9" hidden="1" x14ac:dyDescent="0.2">
      <c r="A414" s="49"/>
      <c r="B414" s="54" t="s">
        <v>23</v>
      </c>
      <c r="C414" s="33" t="s">
        <v>555</v>
      </c>
      <c r="D414" s="58" t="s">
        <v>24</v>
      </c>
      <c r="E414" s="28"/>
      <c r="F414" s="29">
        <v>30823.42</v>
      </c>
      <c r="G414" s="34">
        <f t="shared" si="45"/>
        <v>0</v>
      </c>
      <c r="H414" s="31"/>
      <c r="I414" s="32">
        <f>G414/$H$1115</f>
        <v>0</v>
      </c>
    </row>
    <row r="415" spans="1:9" hidden="1" x14ac:dyDescent="0.2">
      <c r="A415" s="49"/>
      <c r="B415" s="54" t="s">
        <v>25</v>
      </c>
      <c r="C415" s="33" t="s">
        <v>556</v>
      </c>
      <c r="D415" s="58" t="s">
        <v>24</v>
      </c>
      <c r="E415" s="28"/>
      <c r="F415" s="29">
        <v>40054.699999999997</v>
      </c>
      <c r="G415" s="34">
        <f t="shared" si="45"/>
        <v>0</v>
      </c>
      <c r="H415" s="31"/>
      <c r="I415" s="32">
        <f>G415/$H$1115</f>
        <v>0</v>
      </c>
    </row>
    <row r="416" spans="1:9" hidden="1" x14ac:dyDescent="0.2">
      <c r="A416" s="311"/>
      <c r="B416" s="134"/>
      <c r="C416" s="143"/>
      <c r="D416" s="136"/>
      <c r="E416" s="28"/>
      <c r="F416" s="137"/>
      <c r="G416" s="343"/>
      <c r="H416" s="309"/>
      <c r="I416" s="310"/>
    </row>
    <row r="417" spans="1:9" hidden="1" x14ac:dyDescent="0.2">
      <c r="A417" s="311"/>
      <c r="B417" s="134"/>
      <c r="C417" s="143"/>
      <c r="D417" s="136"/>
      <c r="E417" s="28"/>
      <c r="F417" s="137"/>
      <c r="G417" s="343"/>
      <c r="H417" s="309"/>
      <c r="I417" s="310"/>
    </row>
    <row r="418" spans="1:9" hidden="1" x14ac:dyDescent="0.2">
      <c r="A418" s="49"/>
      <c r="B418" s="54"/>
      <c r="C418" s="91" t="s">
        <v>118</v>
      </c>
      <c r="D418" s="58"/>
      <c r="E418" s="28"/>
      <c r="F418" s="29"/>
      <c r="G418" s="34"/>
      <c r="H418" s="31"/>
      <c r="I418" s="32"/>
    </row>
    <row r="419" spans="1:9" hidden="1" x14ac:dyDescent="0.2">
      <c r="A419" s="49"/>
      <c r="B419" s="54" t="s">
        <v>28</v>
      </c>
      <c r="C419" s="33" t="s">
        <v>557</v>
      </c>
      <c r="D419" s="58" t="s">
        <v>24</v>
      </c>
      <c r="E419" s="28"/>
      <c r="F419" s="29">
        <v>27787.25</v>
      </c>
      <c r="G419" s="34">
        <f t="shared" si="45"/>
        <v>0</v>
      </c>
      <c r="H419" s="31"/>
      <c r="I419" s="32">
        <f>G419/$H$1115</f>
        <v>0</v>
      </c>
    </row>
    <row r="420" spans="1:9" hidden="1" x14ac:dyDescent="0.2">
      <c r="A420" s="49"/>
      <c r="B420" s="54" t="s">
        <v>29</v>
      </c>
      <c r="C420" s="33" t="s">
        <v>558</v>
      </c>
      <c r="D420" s="58" t="s">
        <v>24</v>
      </c>
      <c r="E420" s="28"/>
      <c r="F420" s="29">
        <v>19286.8</v>
      </c>
      <c r="G420" s="34">
        <f t="shared" si="45"/>
        <v>0</v>
      </c>
      <c r="H420" s="31"/>
      <c r="I420" s="32">
        <f>G420/$H$1115</f>
        <v>0</v>
      </c>
    </row>
    <row r="421" spans="1:9" hidden="1" x14ac:dyDescent="0.2">
      <c r="A421" s="49"/>
      <c r="B421" s="54" t="s">
        <v>32</v>
      </c>
      <c r="C421" s="33" t="s">
        <v>559</v>
      </c>
      <c r="D421" s="58" t="s">
        <v>24</v>
      </c>
      <c r="E421" s="28"/>
      <c r="F421" s="29">
        <v>38535.22</v>
      </c>
      <c r="G421" s="34">
        <f t="shared" si="45"/>
        <v>0</v>
      </c>
      <c r="H421" s="31"/>
      <c r="I421" s="32">
        <f>G421/$H$1115</f>
        <v>0</v>
      </c>
    </row>
    <row r="422" spans="1:9" hidden="1" x14ac:dyDescent="0.2">
      <c r="A422" s="49"/>
      <c r="B422" s="54" t="s">
        <v>33</v>
      </c>
      <c r="C422" s="93" t="s">
        <v>560</v>
      </c>
      <c r="D422" s="58" t="s">
        <v>24</v>
      </c>
      <c r="E422" s="28"/>
      <c r="F422" s="29">
        <v>15419.1</v>
      </c>
      <c r="G422" s="34">
        <f>E422*F422</f>
        <v>0</v>
      </c>
      <c r="H422" s="31"/>
      <c r="I422" s="32">
        <f>G422/$H$1115</f>
        <v>0</v>
      </c>
    </row>
    <row r="423" spans="1:9" hidden="1" x14ac:dyDescent="0.2">
      <c r="A423" s="311"/>
      <c r="B423" s="134"/>
      <c r="C423" s="359"/>
      <c r="D423" s="136"/>
      <c r="E423" s="28"/>
      <c r="F423" s="137"/>
      <c r="G423" s="343"/>
      <c r="H423" s="309"/>
      <c r="I423" s="310"/>
    </row>
    <row r="424" spans="1:9" hidden="1" x14ac:dyDescent="0.2">
      <c r="A424" s="311"/>
      <c r="B424" s="134"/>
      <c r="C424" s="360"/>
      <c r="D424" s="337"/>
      <c r="E424" s="316"/>
      <c r="F424" s="317"/>
      <c r="G424" s="343"/>
      <c r="H424" s="309"/>
      <c r="I424" s="310"/>
    </row>
    <row r="425" spans="1:9" hidden="1" x14ac:dyDescent="0.2">
      <c r="A425" s="65" t="s">
        <v>119</v>
      </c>
      <c r="B425" s="66"/>
      <c r="C425" s="499" t="s">
        <v>120</v>
      </c>
      <c r="D425" s="500"/>
      <c r="E425" s="500"/>
      <c r="F425" s="501"/>
      <c r="G425" s="94"/>
      <c r="H425" s="31"/>
      <c r="I425" s="32"/>
    </row>
    <row r="426" spans="1:9" hidden="1" x14ac:dyDescent="0.2">
      <c r="A426" s="49"/>
      <c r="B426" s="95"/>
      <c r="C426" s="89" t="s">
        <v>121</v>
      </c>
      <c r="D426" s="57"/>
      <c r="E426" s="96"/>
      <c r="F426" s="29"/>
      <c r="G426" s="30"/>
      <c r="H426" s="97"/>
      <c r="I426" s="32"/>
    </row>
    <row r="427" spans="1:9" hidden="1" x14ac:dyDescent="0.2">
      <c r="A427" s="49"/>
      <c r="B427" s="54" t="s">
        <v>16</v>
      </c>
      <c r="C427" s="33" t="s">
        <v>561</v>
      </c>
      <c r="D427" s="58" t="s">
        <v>24</v>
      </c>
      <c r="E427" s="28"/>
      <c r="F427" s="29">
        <v>10386.08</v>
      </c>
      <c r="G427" s="30">
        <f>E427*F427</f>
        <v>0</v>
      </c>
      <c r="H427" s="31"/>
      <c r="I427" s="32">
        <f>G427/$H$1115</f>
        <v>0</v>
      </c>
    </row>
    <row r="428" spans="1:9" hidden="1" x14ac:dyDescent="0.2">
      <c r="A428" s="49"/>
      <c r="B428" s="54">
        <v>2</v>
      </c>
      <c r="C428" s="33" t="s">
        <v>562</v>
      </c>
      <c r="D428" s="58" t="s">
        <v>24</v>
      </c>
      <c r="E428" s="28"/>
      <c r="F428" s="29">
        <v>10666.18</v>
      </c>
      <c r="G428" s="30">
        <f>E428*F428</f>
        <v>0</v>
      </c>
      <c r="H428" s="31"/>
      <c r="I428" s="32">
        <f>G428/$H$1115</f>
        <v>0</v>
      </c>
    </row>
    <row r="429" spans="1:9" hidden="1" x14ac:dyDescent="0.2">
      <c r="A429" s="49"/>
      <c r="B429" s="54">
        <v>3</v>
      </c>
      <c r="C429" s="33" t="s">
        <v>563</v>
      </c>
      <c r="D429" s="58" t="s">
        <v>24</v>
      </c>
      <c r="E429" s="28"/>
      <c r="F429" s="29">
        <v>9669.82</v>
      </c>
      <c r="G429" s="30">
        <f>E429*F429</f>
        <v>0</v>
      </c>
      <c r="H429" s="31"/>
      <c r="I429" s="32">
        <f>G429/$H$1115</f>
        <v>0</v>
      </c>
    </row>
    <row r="430" spans="1:9" hidden="1" x14ac:dyDescent="0.2">
      <c r="A430" s="49"/>
      <c r="B430" s="54">
        <v>4</v>
      </c>
      <c r="C430" s="33" t="s">
        <v>564</v>
      </c>
      <c r="D430" s="58" t="s">
        <v>24</v>
      </c>
      <c r="E430" s="28"/>
      <c r="F430" s="29">
        <v>15970.87</v>
      </c>
      <c r="G430" s="30">
        <f>E430*F430</f>
        <v>0</v>
      </c>
      <c r="H430" s="31"/>
      <c r="I430" s="32">
        <f>G430/$H$1115</f>
        <v>0</v>
      </c>
    </row>
    <row r="431" spans="1:9" hidden="1" x14ac:dyDescent="0.2">
      <c r="A431" s="49"/>
      <c r="B431" s="54">
        <v>5</v>
      </c>
      <c r="C431" s="33" t="s">
        <v>565</v>
      </c>
      <c r="D431" s="58" t="s">
        <v>24</v>
      </c>
      <c r="E431" s="28"/>
      <c r="F431" s="29">
        <v>14296.23</v>
      </c>
      <c r="G431" s="30">
        <f>E431*F431</f>
        <v>0</v>
      </c>
      <c r="H431" s="31"/>
      <c r="I431" s="32">
        <f>G431/$H$1115</f>
        <v>0</v>
      </c>
    </row>
    <row r="432" spans="1:9" hidden="1" x14ac:dyDescent="0.2">
      <c r="A432" s="311"/>
      <c r="B432" s="134"/>
      <c r="C432" s="143"/>
      <c r="D432" s="136"/>
      <c r="E432" s="28"/>
      <c r="F432" s="137"/>
      <c r="G432" s="138"/>
      <c r="H432" s="309"/>
      <c r="I432" s="310"/>
    </row>
    <row r="433" spans="1:9" hidden="1" x14ac:dyDescent="0.2">
      <c r="A433" s="311"/>
      <c r="B433" s="134"/>
      <c r="C433" s="143"/>
      <c r="D433" s="136"/>
      <c r="E433" s="28"/>
      <c r="F433" s="137"/>
      <c r="G433" s="138"/>
      <c r="H433" s="309"/>
      <c r="I433" s="310"/>
    </row>
    <row r="434" spans="1:9" hidden="1" x14ac:dyDescent="0.2">
      <c r="A434" s="49"/>
      <c r="B434" s="54"/>
      <c r="C434" s="91" t="s">
        <v>122</v>
      </c>
      <c r="D434" s="58"/>
      <c r="E434" s="28"/>
      <c r="F434" s="29"/>
      <c r="G434" s="30"/>
      <c r="H434" s="31"/>
      <c r="I434" s="32"/>
    </row>
    <row r="435" spans="1:9" hidden="1" x14ac:dyDescent="0.2">
      <c r="A435" s="98"/>
      <c r="B435" s="60">
        <v>6</v>
      </c>
      <c r="C435" s="33" t="s">
        <v>566</v>
      </c>
      <c r="D435" s="58" t="s">
        <v>24</v>
      </c>
      <c r="E435" s="28"/>
      <c r="F435" s="29">
        <v>21521.9</v>
      </c>
      <c r="G435" s="30">
        <f t="shared" ref="G435:G440" si="46">E435*F435</f>
        <v>0</v>
      </c>
      <c r="H435" s="31"/>
      <c r="I435" s="32">
        <f t="shared" ref="I435:I440" si="47">G435/$H$1115</f>
        <v>0</v>
      </c>
    </row>
    <row r="436" spans="1:9" hidden="1" x14ac:dyDescent="0.2">
      <c r="A436" s="49"/>
      <c r="B436" s="54">
        <v>7</v>
      </c>
      <c r="C436" s="33" t="s">
        <v>567</v>
      </c>
      <c r="D436" s="58" t="s">
        <v>24</v>
      </c>
      <c r="E436" s="28"/>
      <c r="F436" s="29">
        <v>15373.57</v>
      </c>
      <c r="G436" s="30">
        <f t="shared" si="46"/>
        <v>0</v>
      </c>
      <c r="H436" s="31"/>
      <c r="I436" s="32">
        <f t="shared" si="47"/>
        <v>0</v>
      </c>
    </row>
    <row r="437" spans="1:9" hidden="1" x14ac:dyDescent="0.2">
      <c r="A437" s="49"/>
      <c r="B437" s="54">
        <v>8</v>
      </c>
      <c r="C437" s="33" t="s">
        <v>568</v>
      </c>
      <c r="D437" s="58" t="s">
        <v>24</v>
      </c>
      <c r="E437" s="28"/>
      <c r="F437" s="29">
        <v>20375.63</v>
      </c>
      <c r="G437" s="30">
        <f t="shared" si="46"/>
        <v>0</v>
      </c>
      <c r="H437" s="31"/>
      <c r="I437" s="32">
        <f t="shared" si="47"/>
        <v>0</v>
      </c>
    </row>
    <row r="438" spans="1:9" hidden="1" x14ac:dyDescent="0.2">
      <c r="A438" s="49"/>
      <c r="B438" s="54">
        <v>9</v>
      </c>
      <c r="C438" s="33" t="s">
        <v>569</v>
      </c>
      <c r="D438" s="58" t="s">
        <v>24</v>
      </c>
      <c r="E438" s="28"/>
      <c r="F438" s="29">
        <v>32561.25</v>
      </c>
      <c r="G438" s="30">
        <f t="shared" si="46"/>
        <v>0</v>
      </c>
      <c r="H438" s="31"/>
      <c r="I438" s="32">
        <f t="shared" si="47"/>
        <v>0</v>
      </c>
    </row>
    <row r="439" spans="1:9" hidden="1" x14ac:dyDescent="0.2">
      <c r="A439" s="49"/>
      <c r="B439" s="54">
        <v>10</v>
      </c>
      <c r="C439" s="33" t="s">
        <v>570</v>
      </c>
      <c r="D439" s="58" t="s">
        <v>24</v>
      </c>
      <c r="E439" s="28"/>
      <c r="F439" s="29">
        <v>25280.07</v>
      </c>
      <c r="G439" s="30">
        <f>E439*F439</f>
        <v>0</v>
      </c>
      <c r="H439" s="31"/>
      <c r="I439" s="32">
        <f t="shared" si="47"/>
        <v>0</v>
      </c>
    </row>
    <row r="440" spans="1:9" hidden="1" x14ac:dyDescent="0.2">
      <c r="A440" s="49"/>
      <c r="B440" s="54">
        <v>11</v>
      </c>
      <c r="C440" s="33" t="s">
        <v>571</v>
      </c>
      <c r="D440" s="58" t="s">
        <v>24</v>
      </c>
      <c r="E440" s="28"/>
      <c r="F440" s="29">
        <v>16619.53</v>
      </c>
      <c r="G440" s="30">
        <f t="shared" si="46"/>
        <v>0</v>
      </c>
      <c r="H440" s="31"/>
      <c r="I440" s="32">
        <f t="shared" si="47"/>
        <v>0</v>
      </c>
    </row>
    <row r="441" spans="1:9" hidden="1" x14ac:dyDescent="0.2">
      <c r="A441" s="311"/>
      <c r="B441" s="134"/>
      <c r="C441" s="143"/>
      <c r="D441" s="136"/>
      <c r="E441" s="28"/>
      <c r="F441" s="137"/>
      <c r="G441" s="138"/>
      <c r="H441" s="309"/>
      <c r="I441" s="310"/>
    </row>
    <row r="442" spans="1:9" hidden="1" x14ac:dyDescent="0.2">
      <c r="A442" s="311"/>
      <c r="B442" s="134"/>
      <c r="C442" s="336"/>
      <c r="D442" s="337"/>
      <c r="E442" s="316"/>
      <c r="F442" s="317"/>
      <c r="G442" s="138"/>
      <c r="H442" s="309"/>
      <c r="I442" s="310"/>
    </row>
    <row r="443" spans="1:9" hidden="1" x14ac:dyDescent="0.2">
      <c r="A443" s="65" t="s">
        <v>123</v>
      </c>
      <c r="B443" s="99"/>
      <c r="C443" s="499" t="s">
        <v>124</v>
      </c>
      <c r="D443" s="500"/>
      <c r="E443" s="500"/>
      <c r="F443" s="501"/>
      <c r="G443" s="53"/>
      <c r="H443" s="31"/>
      <c r="I443" s="32"/>
    </row>
    <row r="444" spans="1:9" hidden="1" x14ac:dyDescent="0.2">
      <c r="A444" s="49"/>
      <c r="B444" s="85"/>
      <c r="C444" s="100" t="s">
        <v>125</v>
      </c>
      <c r="D444" s="101"/>
      <c r="E444" s="102"/>
      <c r="F444" s="44"/>
      <c r="G444" s="30"/>
      <c r="H444" s="31"/>
      <c r="I444" s="32"/>
    </row>
    <row r="445" spans="1:9" hidden="1" x14ac:dyDescent="0.2">
      <c r="A445" s="49"/>
      <c r="B445" s="54" t="s">
        <v>16</v>
      </c>
      <c r="C445" s="33" t="s">
        <v>572</v>
      </c>
      <c r="D445" s="58" t="s">
        <v>24</v>
      </c>
      <c r="E445" s="28"/>
      <c r="F445" s="29">
        <v>9245.19</v>
      </c>
      <c r="G445" s="30">
        <f>E445*F445</f>
        <v>0</v>
      </c>
      <c r="H445" s="31"/>
      <c r="I445" s="32">
        <f>G445/$H$1115</f>
        <v>0</v>
      </c>
    </row>
    <row r="446" spans="1:9" hidden="1" x14ac:dyDescent="0.2">
      <c r="A446" s="49"/>
      <c r="B446" s="54">
        <v>2</v>
      </c>
      <c r="C446" s="33" t="s">
        <v>573</v>
      </c>
      <c r="D446" s="58" t="s">
        <v>24</v>
      </c>
      <c r="E446" s="28"/>
      <c r="F446" s="29">
        <v>14643.03</v>
      </c>
      <c r="G446" s="30">
        <f>E446*F446</f>
        <v>0</v>
      </c>
      <c r="H446" s="31"/>
      <c r="I446" s="32">
        <f>G446/$H$1115</f>
        <v>0</v>
      </c>
    </row>
    <row r="447" spans="1:9" hidden="1" x14ac:dyDescent="0.2">
      <c r="A447" s="49"/>
      <c r="B447" s="54">
        <v>3</v>
      </c>
      <c r="C447" s="33" t="s">
        <v>574</v>
      </c>
      <c r="D447" s="58" t="s">
        <v>24</v>
      </c>
      <c r="E447" s="28"/>
      <c r="F447" s="29">
        <v>15185.48</v>
      </c>
      <c r="G447" s="30">
        <f>E447*F447</f>
        <v>0</v>
      </c>
      <c r="H447" s="31"/>
      <c r="I447" s="32">
        <f>G447/$H$1115</f>
        <v>0</v>
      </c>
    </row>
    <row r="448" spans="1:9" hidden="1" x14ac:dyDescent="0.2">
      <c r="A448" s="49"/>
      <c r="B448" s="54">
        <v>4</v>
      </c>
      <c r="C448" s="33" t="s">
        <v>575</v>
      </c>
      <c r="D448" s="58" t="s">
        <v>24</v>
      </c>
      <c r="E448" s="28"/>
      <c r="F448" s="29">
        <v>21722.77</v>
      </c>
      <c r="G448" s="30">
        <f>E448*F448</f>
        <v>0</v>
      </c>
      <c r="H448" s="31"/>
      <c r="I448" s="32">
        <f>G448/$H$1115</f>
        <v>0</v>
      </c>
    </row>
    <row r="449" spans="1:9" hidden="1" x14ac:dyDescent="0.2">
      <c r="A449" s="311"/>
      <c r="B449" s="134"/>
      <c r="C449" s="143"/>
      <c r="D449" s="136"/>
      <c r="E449" s="28"/>
      <c r="F449" s="137"/>
      <c r="G449" s="138"/>
      <c r="H449" s="309"/>
      <c r="I449" s="310"/>
    </row>
    <row r="450" spans="1:9" hidden="1" x14ac:dyDescent="0.2">
      <c r="A450" s="311"/>
      <c r="B450" s="134"/>
      <c r="C450" s="143"/>
      <c r="D450" s="136"/>
      <c r="E450" s="28"/>
      <c r="F450" s="137"/>
      <c r="G450" s="138"/>
      <c r="H450" s="309"/>
      <c r="I450" s="310"/>
    </row>
    <row r="451" spans="1:9" hidden="1" x14ac:dyDescent="0.2">
      <c r="A451" s="49"/>
      <c r="B451" s="54"/>
      <c r="C451" s="103" t="s">
        <v>126</v>
      </c>
      <c r="D451" s="58"/>
      <c r="E451" s="28"/>
      <c r="F451" s="29"/>
      <c r="G451" s="30"/>
      <c r="H451" s="31"/>
      <c r="I451" s="32"/>
    </row>
    <row r="452" spans="1:9" hidden="1" x14ac:dyDescent="0.2">
      <c r="A452" s="49"/>
      <c r="B452" s="54" t="s">
        <v>28</v>
      </c>
      <c r="C452" s="33" t="s">
        <v>576</v>
      </c>
      <c r="D452" s="58" t="s">
        <v>24</v>
      </c>
      <c r="E452" s="28"/>
      <c r="F452" s="29">
        <v>16991.599999999999</v>
      </c>
      <c r="G452" s="30">
        <f t="shared" ref="G452:G464" si="48">E452*F452</f>
        <v>0</v>
      </c>
      <c r="H452" s="31"/>
      <c r="I452" s="32">
        <f t="shared" ref="I452:I457" si="49">G452/$H$1115</f>
        <v>0</v>
      </c>
    </row>
    <row r="453" spans="1:9" hidden="1" x14ac:dyDescent="0.2">
      <c r="A453" s="49"/>
      <c r="B453" s="54">
        <v>6</v>
      </c>
      <c r="C453" s="33" t="s">
        <v>577</v>
      </c>
      <c r="D453" s="58" t="s">
        <v>24</v>
      </c>
      <c r="E453" s="28"/>
      <c r="F453" s="29">
        <v>11340.19</v>
      </c>
      <c r="G453" s="30">
        <f t="shared" si="48"/>
        <v>0</v>
      </c>
      <c r="H453" s="31"/>
      <c r="I453" s="32">
        <f t="shared" si="49"/>
        <v>0</v>
      </c>
    </row>
    <row r="454" spans="1:9" hidden="1" x14ac:dyDescent="0.2">
      <c r="A454" s="49"/>
      <c r="B454" s="54">
        <v>7</v>
      </c>
      <c r="C454" s="33" t="s">
        <v>578</v>
      </c>
      <c r="D454" s="58" t="s">
        <v>24</v>
      </c>
      <c r="E454" s="28"/>
      <c r="F454" s="29">
        <v>18842.82</v>
      </c>
      <c r="G454" s="30">
        <f t="shared" si="48"/>
        <v>0</v>
      </c>
      <c r="H454" s="31"/>
      <c r="I454" s="32">
        <f t="shared" si="49"/>
        <v>0</v>
      </c>
    </row>
    <row r="455" spans="1:9" hidden="1" x14ac:dyDescent="0.2">
      <c r="A455" s="49"/>
      <c r="B455" s="54">
        <v>8</v>
      </c>
      <c r="C455" s="33" t="s">
        <v>579</v>
      </c>
      <c r="D455" s="58" t="s">
        <v>24</v>
      </c>
      <c r="E455" s="28"/>
      <c r="F455" s="29">
        <v>28209.84</v>
      </c>
      <c r="G455" s="30">
        <f t="shared" si="48"/>
        <v>0</v>
      </c>
      <c r="H455" s="31"/>
      <c r="I455" s="32">
        <f t="shared" si="49"/>
        <v>0</v>
      </c>
    </row>
    <row r="456" spans="1:9" hidden="1" x14ac:dyDescent="0.2">
      <c r="A456" s="49"/>
      <c r="B456" s="54">
        <v>9</v>
      </c>
      <c r="C456" s="33" t="s">
        <v>580</v>
      </c>
      <c r="D456" s="58" t="s">
        <v>24</v>
      </c>
      <c r="E456" s="28"/>
      <c r="F456" s="29">
        <v>21730.61</v>
      </c>
      <c r="G456" s="30">
        <f t="shared" si="48"/>
        <v>0</v>
      </c>
      <c r="H456" s="31"/>
      <c r="I456" s="32">
        <f t="shared" si="49"/>
        <v>0</v>
      </c>
    </row>
    <row r="457" spans="1:9" hidden="1" x14ac:dyDescent="0.2">
      <c r="A457" s="49"/>
      <c r="B457" s="54">
        <v>10</v>
      </c>
      <c r="C457" s="33" t="s">
        <v>581</v>
      </c>
      <c r="D457" s="58" t="s">
        <v>24</v>
      </c>
      <c r="E457" s="28"/>
      <c r="F457" s="29">
        <v>13596.96</v>
      </c>
      <c r="G457" s="30">
        <f t="shared" si="48"/>
        <v>0</v>
      </c>
      <c r="H457" s="31"/>
      <c r="I457" s="32">
        <f t="shared" si="49"/>
        <v>0</v>
      </c>
    </row>
    <row r="458" spans="1:9" hidden="1" x14ac:dyDescent="0.2">
      <c r="A458" s="311"/>
      <c r="B458" s="134"/>
      <c r="C458" s="143"/>
      <c r="D458" s="136"/>
      <c r="E458" s="28"/>
      <c r="F458" s="364"/>
      <c r="G458" s="138"/>
      <c r="H458" s="309"/>
      <c r="I458" s="310"/>
    </row>
    <row r="459" spans="1:9" hidden="1" x14ac:dyDescent="0.2">
      <c r="A459" s="311"/>
      <c r="B459" s="134"/>
      <c r="C459" s="143"/>
      <c r="D459" s="136"/>
      <c r="E459" s="28"/>
      <c r="F459" s="137"/>
      <c r="G459" s="138"/>
      <c r="H459" s="309"/>
      <c r="I459" s="310"/>
    </row>
    <row r="460" spans="1:9" hidden="1" x14ac:dyDescent="0.2">
      <c r="A460" s="49"/>
      <c r="B460" s="54"/>
      <c r="C460" s="103" t="s">
        <v>127</v>
      </c>
      <c r="D460" s="58"/>
      <c r="E460" s="28"/>
      <c r="F460" s="29"/>
      <c r="G460" s="30"/>
      <c r="H460" s="31"/>
      <c r="I460" s="32"/>
    </row>
    <row r="461" spans="1:9" hidden="1" x14ac:dyDescent="0.2">
      <c r="A461" s="49"/>
      <c r="B461" s="54" t="s">
        <v>34</v>
      </c>
      <c r="C461" s="33" t="s">
        <v>572</v>
      </c>
      <c r="D461" s="58" t="s">
        <v>24</v>
      </c>
      <c r="E461" s="28"/>
      <c r="F461" s="29">
        <v>8391.35</v>
      </c>
      <c r="G461" s="30">
        <f t="shared" si="48"/>
        <v>0</v>
      </c>
      <c r="H461" s="31"/>
      <c r="I461" s="32">
        <f>G461/$H$1115</f>
        <v>0</v>
      </c>
    </row>
    <row r="462" spans="1:9" hidden="1" x14ac:dyDescent="0.2">
      <c r="A462" s="49"/>
      <c r="B462" s="54">
        <v>12</v>
      </c>
      <c r="C462" s="33" t="s">
        <v>573</v>
      </c>
      <c r="D462" s="58" t="s">
        <v>24</v>
      </c>
      <c r="E462" s="28"/>
      <c r="F462" s="29">
        <v>8986.5499999999993</v>
      </c>
      <c r="G462" s="30">
        <f t="shared" si="48"/>
        <v>0</v>
      </c>
      <c r="H462" s="31"/>
      <c r="I462" s="32">
        <f>G462/$H$1115</f>
        <v>0</v>
      </c>
    </row>
    <row r="463" spans="1:9" hidden="1" x14ac:dyDescent="0.2">
      <c r="A463" s="49"/>
      <c r="B463" s="54">
        <v>13</v>
      </c>
      <c r="C463" s="33" t="s">
        <v>582</v>
      </c>
      <c r="D463" s="58" t="s">
        <v>24</v>
      </c>
      <c r="E463" s="28"/>
      <c r="F463" s="29">
        <v>9180.3799999999992</v>
      </c>
      <c r="G463" s="30">
        <f t="shared" si="48"/>
        <v>0</v>
      </c>
      <c r="H463" s="31"/>
      <c r="I463" s="32">
        <f>G463/$H$1115</f>
        <v>0</v>
      </c>
    </row>
    <row r="464" spans="1:9" hidden="1" x14ac:dyDescent="0.2">
      <c r="A464" s="49"/>
      <c r="B464" s="54">
        <v>14</v>
      </c>
      <c r="C464" s="33" t="s">
        <v>575</v>
      </c>
      <c r="D464" s="58" t="s">
        <v>24</v>
      </c>
      <c r="E464" s="28"/>
      <c r="F464" s="29">
        <v>10535.37</v>
      </c>
      <c r="G464" s="30">
        <f t="shared" si="48"/>
        <v>0</v>
      </c>
      <c r="H464" s="31"/>
      <c r="I464" s="32">
        <f>G464/$H$1115</f>
        <v>0</v>
      </c>
    </row>
    <row r="465" spans="1:9" hidden="1" x14ac:dyDescent="0.2">
      <c r="A465" s="311"/>
      <c r="B465" s="134"/>
      <c r="C465" s="143"/>
      <c r="D465" s="136"/>
      <c r="E465" s="28"/>
      <c r="F465" s="137"/>
      <c r="G465" s="138"/>
      <c r="H465" s="309"/>
      <c r="I465" s="310"/>
    </row>
    <row r="466" spans="1:9" hidden="1" x14ac:dyDescent="0.2">
      <c r="A466" s="311"/>
      <c r="B466" s="134"/>
      <c r="C466" s="336"/>
      <c r="D466" s="337"/>
      <c r="E466" s="316"/>
      <c r="F466" s="317"/>
      <c r="G466" s="138"/>
      <c r="H466" s="309"/>
      <c r="I466" s="310"/>
    </row>
    <row r="467" spans="1:9" x14ac:dyDescent="0.2">
      <c r="A467" s="65" t="s">
        <v>128</v>
      </c>
      <c r="B467" s="104"/>
      <c r="C467" s="499" t="s">
        <v>129</v>
      </c>
      <c r="D467" s="500"/>
      <c r="E467" s="500"/>
      <c r="F467" s="501"/>
      <c r="G467" s="53"/>
      <c r="H467" s="31"/>
      <c r="I467" s="32"/>
    </row>
    <row r="468" spans="1:9" hidden="1" x14ac:dyDescent="0.2">
      <c r="A468" s="49"/>
      <c r="B468" s="60">
        <v>1</v>
      </c>
      <c r="C468" s="41" t="s">
        <v>583</v>
      </c>
      <c r="D468" s="67" t="s">
        <v>130</v>
      </c>
      <c r="E468" s="43"/>
      <c r="F468" s="44">
        <v>8568.64</v>
      </c>
      <c r="G468" s="30">
        <f>E468*F468</f>
        <v>0</v>
      </c>
      <c r="H468" s="31"/>
      <c r="I468" s="32">
        <f>G468/$H$1115</f>
        <v>0</v>
      </c>
    </row>
    <row r="469" spans="1:9" x14ac:dyDescent="0.2">
      <c r="A469" s="49"/>
      <c r="B469" s="54">
        <v>2</v>
      </c>
      <c r="C469" s="33" t="s">
        <v>584</v>
      </c>
      <c r="D469" s="58" t="s">
        <v>130</v>
      </c>
      <c r="E469" s="28">
        <v>2</v>
      </c>
      <c r="F469" s="29">
        <v>18602.41</v>
      </c>
      <c r="G469" s="30">
        <f>E469*F469</f>
        <v>37204.82</v>
      </c>
      <c r="H469" s="31"/>
      <c r="I469" s="32">
        <f>G469/$H$1115</f>
        <v>5.1054930921122588E-3</v>
      </c>
    </row>
    <row r="470" spans="1:9" hidden="1" x14ac:dyDescent="0.2">
      <c r="A470" s="319"/>
      <c r="B470" s="320">
        <v>3</v>
      </c>
      <c r="C470" s="333" t="s">
        <v>585</v>
      </c>
      <c r="D470" s="334" t="s">
        <v>130</v>
      </c>
      <c r="E470" s="316"/>
      <c r="F470" s="322">
        <v>1669.29</v>
      </c>
      <c r="G470" s="339">
        <f>E470*F470</f>
        <v>0</v>
      </c>
      <c r="H470" s="31"/>
      <c r="I470" s="32">
        <f>G470/$H$1115</f>
        <v>0</v>
      </c>
    </row>
    <row r="471" spans="1:9" hidden="1" x14ac:dyDescent="0.2">
      <c r="A471" s="311"/>
      <c r="B471" s="134"/>
      <c r="C471" s="143"/>
      <c r="D471" s="136"/>
      <c r="E471" s="28"/>
      <c r="F471" s="137"/>
      <c r="G471" s="138"/>
      <c r="H471" s="361"/>
      <c r="I471" s="310"/>
    </row>
    <row r="472" spans="1:9" hidden="1" x14ac:dyDescent="0.2">
      <c r="A472" s="311"/>
      <c r="B472" s="134"/>
      <c r="C472" s="336"/>
      <c r="D472" s="337"/>
      <c r="E472" s="316"/>
      <c r="F472" s="317"/>
      <c r="G472" s="138"/>
      <c r="H472" s="361"/>
      <c r="I472" s="310"/>
    </row>
    <row r="473" spans="1:9" x14ac:dyDescent="0.2">
      <c r="A473" s="105" t="s">
        <v>131</v>
      </c>
      <c r="B473" s="88"/>
      <c r="C473" s="499" t="s">
        <v>132</v>
      </c>
      <c r="D473" s="500"/>
      <c r="E473" s="500"/>
      <c r="F473" s="501"/>
      <c r="G473" s="50"/>
      <c r="H473" s="51"/>
      <c r="I473" s="32"/>
    </row>
    <row r="474" spans="1:9" ht="25.5" hidden="1" x14ac:dyDescent="0.2">
      <c r="A474" s="49"/>
      <c r="B474" s="54" t="s">
        <v>16</v>
      </c>
      <c r="C474" s="106" t="s">
        <v>586</v>
      </c>
      <c r="D474" s="58" t="s">
        <v>133</v>
      </c>
      <c r="E474" s="28"/>
      <c r="F474" s="29">
        <v>6916.11</v>
      </c>
      <c r="G474" s="30">
        <f t="shared" ref="G474:G483" si="50">E474*F474</f>
        <v>0</v>
      </c>
      <c r="H474" s="31"/>
      <c r="I474" s="32">
        <f t="shared" ref="I474:I486" si="51">G474/$H$1115</f>
        <v>0</v>
      </c>
    </row>
    <row r="475" spans="1:9" ht="13.5" thickBot="1" x14ac:dyDescent="0.25">
      <c r="A475" s="49"/>
      <c r="B475" s="54">
        <v>2</v>
      </c>
      <c r="C475" s="26" t="s">
        <v>587</v>
      </c>
      <c r="D475" s="58" t="s">
        <v>130</v>
      </c>
      <c r="E475" s="28">
        <v>2</v>
      </c>
      <c r="F475" s="29">
        <v>1958.51</v>
      </c>
      <c r="G475" s="30">
        <f t="shared" si="50"/>
        <v>3917.02</v>
      </c>
      <c r="H475" s="31"/>
      <c r="I475" s="32">
        <f t="shared" si="51"/>
        <v>5.3751956202625255E-4</v>
      </c>
    </row>
    <row r="476" spans="1:9" hidden="1" x14ac:dyDescent="0.2">
      <c r="A476" s="49"/>
      <c r="B476" s="54">
        <v>3</v>
      </c>
      <c r="C476" s="26" t="s">
        <v>588</v>
      </c>
      <c r="D476" s="58" t="s">
        <v>60</v>
      </c>
      <c r="E476" s="28"/>
      <c r="F476" s="29">
        <v>812.58</v>
      </c>
      <c r="G476" s="30">
        <f>E476*F476</f>
        <v>0</v>
      </c>
      <c r="H476" s="31"/>
      <c r="I476" s="32">
        <f t="shared" si="51"/>
        <v>0</v>
      </c>
    </row>
    <row r="477" spans="1:9" ht="23.25" hidden="1" customHeight="1" x14ac:dyDescent="0.2">
      <c r="A477" s="49"/>
      <c r="B477" s="54">
        <v>4</v>
      </c>
      <c r="C477" s="26" t="s">
        <v>589</v>
      </c>
      <c r="D477" s="58" t="s">
        <v>24</v>
      </c>
      <c r="E477" s="28"/>
      <c r="F477" s="29">
        <v>5877.83</v>
      </c>
      <c r="G477" s="30">
        <f>E477*F477</f>
        <v>0</v>
      </c>
      <c r="H477" s="31"/>
      <c r="I477" s="32">
        <f t="shared" si="51"/>
        <v>0</v>
      </c>
    </row>
    <row r="478" spans="1:9" ht="24.75" hidden="1" customHeight="1" x14ac:dyDescent="0.2">
      <c r="A478" s="49"/>
      <c r="B478" s="54">
        <v>5</v>
      </c>
      <c r="C478" s="107" t="s">
        <v>590</v>
      </c>
      <c r="D478" s="58" t="s">
        <v>24</v>
      </c>
      <c r="E478" s="28"/>
      <c r="F478" s="29">
        <v>6595.51</v>
      </c>
      <c r="G478" s="30">
        <f t="shared" si="50"/>
        <v>0</v>
      </c>
      <c r="H478" s="31"/>
      <c r="I478" s="32">
        <f t="shared" si="51"/>
        <v>0</v>
      </c>
    </row>
    <row r="479" spans="1:9" ht="25.5" hidden="1" x14ac:dyDescent="0.2">
      <c r="A479" s="49"/>
      <c r="B479" s="54">
        <v>6</v>
      </c>
      <c r="C479" s="26" t="s">
        <v>591</v>
      </c>
      <c r="D479" s="58" t="s">
        <v>60</v>
      </c>
      <c r="E479" s="28"/>
      <c r="F479" s="29">
        <v>9793.1</v>
      </c>
      <c r="G479" s="30">
        <f t="shared" si="50"/>
        <v>0</v>
      </c>
      <c r="H479" s="31"/>
      <c r="I479" s="32">
        <f t="shared" si="51"/>
        <v>0</v>
      </c>
    </row>
    <row r="480" spans="1:9" ht="25.5" hidden="1" x14ac:dyDescent="0.2">
      <c r="A480" s="49"/>
      <c r="B480" s="54">
        <v>7</v>
      </c>
      <c r="C480" s="26" t="s">
        <v>592</v>
      </c>
      <c r="D480" s="58" t="s">
        <v>60</v>
      </c>
      <c r="E480" s="28"/>
      <c r="F480" s="29">
        <v>13396.18</v>
      </c>
      <c r="G480" s="30">
        <f>E480*F480</f>
        <v>0</v>
      </c>
      <c r="H480" s="31"/>
      <c r="I480" s="32">
        <f t="shared" si="51"/>
        <v>0</v>
      </c>
    </row>
    <row r="481" spans="1:10" ht="25.5" hidden="1" x14ac:dyDescent="0.2">
      <c r="A481" s="49"/>
      <c r="B481" s="54">
        <v>8</v>
      </c>
      <c r="C481" s="26" t="s">
        <v>593</v>
      </c>
      <c r="D481" s="58" t="s">
        <v>60</v>
      </c>
      <c r="E481" s="28"/>
      <c r="F481" s="29">
        <v>15590.64</v>
      </c>
      <c r="G481" s="30">
        <f t="shared" si="50"/>
        <v>0</v>
      </c>
      <c r="H481" s="31"/>
      <c r="I481" s="32">
        <f t="shared" si="51"/>
        <v>0</v>
      </c>
    </row>
    <row r="482" spans="1:10" ht="25.5" hidden="1" customHeight="1" x14ac:dyDescent="0.2">
      <c r="A482" s="49"/>
      <c r="B482" s="54">
        <v>9</v>
      </c>
      <c r="C482" s="33" t="s">
        <v>594</v>
      </c>
      <c r="D482" s="58" t="s">
        <v>60</v>
      </c>
      <c r="E482" s="28"/>
      <c r="F482" s="29">
        <v>25333.73</v>
      </c>
      <c r="G482" s="30">
        <f t="shared" si="50"/>
        <v>0</v>
      </c>
      <c r="H482" s="31"/>
      <c r="I482" s="32">
        <f t="shared" si="51"/>
        <v>0</v>
      </c>
    </row>
    <row r="483" spans="1:10" ht="25.5" hidden="1" x14ac:dyDescent="0.2">
      <c r="A483" s="49"/>
      <c r="B483" s="54">
        <v>10</v>
      </c>
      <c r="C483" s="26" t="s">
        <v>595</v>
      </c>
      <c r="D483" s="58" t="s">
        <v>60</v>
      </c>
      <c r="E483" s="28"/>
      <c r="F483" s="29">
        <v>2608.5300000000002</v>
      </c>
      <c r="G483" s="30">
        <f t="shared" si="50"/>
        <v>0</v>
      </c>
      <c r="H483" s="31"/>
      <c r="I483" s="32">
        <f t="shared" si="51"/>
        <v>0</v>
      </c>
    </row>
    <row r="484" spans="1:10" hidden="1" x14ac:dyDescent="0.2">
      <c r="A484" s="49"/>
      <c r="B484" s="54">
        <v>11</v>
      </c>
      <c r="C484" s="26" t="s">
        <v>596</v>
      </c>
      <c r="D484" s="58" t="s">
        <v>24</v>
      </c>
      <c r="E484" s="28"/>
      <c r="F484" s="29">
        <v>5275.95</v>
      </c>
      <c r="G484" s="30">
        <f>E484*F484</f>
        <v>0</v>
      </c>
      <c r="H484" s="31"/>
      <c r="I484" s="32">
        <f t="shared" si="51"/>
        <v>0</v>
      </c>
    </row>
    <row r="485" spans="1:10" ht="38.25" hidden="1" x14ac:dyDescent="0.2">
      <c r="A485" s="49"/>
      <c r="B485" s="282">
        <f t="shared" ref="B485:B486" si="52">B484+1</f>
        <v>12</v>
      </c>
      <c r="C485" s="283" t="s">
        <v>1060</v>
      </c>
      <c r="D485" s="58" t="s">
        <v>24</v>
      </c>
      <c r="E485" s="284"/>
      <c r="F485" s="285">
        <v>9619.42</v>
      </c>
      <c r="G485" s="286">
        <f t="shared" ref="G485:G486" si="53">E485*F485</f>
        <v>0</v>
      </c>
      <c r="H485" s="287"/>
      <c r="I485" s="288">
        <f t="shared" si="51"/>
        <v>0</v>
      </c>
    </row>
    <row r="486" spans="1:10" ht="38.25" hidden="1" x14ac:dyDescent="0.2">
      <c r="A486" s="49"/>
      <c r="B486" s="282">
        <f t="shared" si="52"/>
        <v>13</v>
      </c>
      <c r="C486" s="283" t="s">
        <v>1061</v>
      </c>
      <c r="D486" s="58" t="s">
        <v>24</v>
      </c>
      <c r="E486" s="284"/>
      <c r="F486" s="285">
        <v>22422.87</v>
      </c>
      <c r="G486" s="286">
        <f t="shared" si="53"/>
        <v>0</v>
      </c>
      <c r="H486" s="287"/>
      <c r="I486" s="288">
        <f t="shared" si="51"/>
        <v>0</v>
      </c>
    </row>
    <row r="487" spans="1:10" hidden="1" x14ac:dyDescent="0.2">
      <c r="A487" s="311"/>
      <c r="B487" s="362"/>
      <c r="C487" s="363"/>
      <c r="D487" s="136"/>
      <c r="E487" s="284"/>
      <c r="F487" s="364"/>
      <c r="G487" s="365"/>
      <c r="H487" s="366"/>
      <c r="I487" s="367"/>
    </row>
    <row r="488" spans="1:10" hidden="1" x14ac:dyDescent="0.2">
      <c r="A488" s="311"/>
      <c r="B488" s="362"/>
      <c r="C488" s="363"/>
      <c r="D488" s="136"/>
      <c r="E488" s="284"/>
      <c r="F488" s="364"/>
      <c r="G488" s="365"/>
      <c r="H488" s="366"/>
      <c r="I488" s="367"/>
    </row>
    <row r="489" spans="1:10" hidden="1" x14ac:dyDescent="0.2">
      <c r="A489" s="311"/>
      <c r="B489" s="362"/>
      <c r="C489" s="363"/>
      <c r="D489" s="136"/>
      <c r="E489" s="284"/>
      <c r="F489" s="364"/>
      <c r="G489" s="365"/>
      <c r="H489" s="366"/>
      <c r="I489" s="367"/>
    </row>
    <row r="490" spans="1:10" hidden="1" x14ac:dyDescent="0.2">
      <c r="A490" s="311"/>
      <c r="B490" s="362"/>
      <c r="C490" s="363"/>
      <c r="D490" s="136"/>
      <c r="E490" s="284"/>
      <c r="F490" s="364"/>
      <c r="G490" s="365"/>
      <c r="H490" s="366"/>
      <c r="I490" s="367"/>
    </row>
    <row r="491" spans="1:10" ht="13.5" hidden="1" thickBot="1" x14ac:dyDescent="0.25">
      <c r="A491" s="344"/>
      <c r="B491" s="345"/>
      <c r="C491" s="346"/>
      <c r="D491" s="347"/>
      <c r="E491" s="328"/>
      <c r="F491" s="348"/>
      <c r="G491" s="358"/>
      <c r="H491" s="350"/>
      <c r="I491" s="351"/>
    </row>
    <row r="492" spans="1:10" ht="18.600000000000001" customHeight="1" thickBot="1" x14ac:dyDescent="0.3">
      <c r="A492" s="10" t="s">
        <v>34</v>
      </c>
      <c r="B492" s="11"/>
      <c r="C492" s="508" t="s">
        <v>134</v>
      </c>
      <c r="D492" s="509"/>
      <c r="E492" s="509"/>
      <c r="F492" s="509"/>
      <c r="G492" s="510"/>
      <c r="H492" s="12">
        <f>SUM(G494:G649)</f>
        <v>362379.38</v>
      </c>
      <c r="I492" s="13">
        <f>H492/$H$1115</f>
        <v>4.9728111070391511E-2</v>
      </c>
      <c r="J492" s="14" t="s">
        <v>18</v>
      </c>
    </row>
    <row r="493" spans="1:10" ht="15.75" hidden="1" x14ac:dyDescent="0.25">
      <c r="A493" s="105" t="s">
        <v>135</v>
      </c>
      <c r="B493" s="88"/>
      <c r="C493" s="499" t="s">
        <v>136</v>
      </c>
      <c r="D493" s="500"/>
      <c r="E493" s="500"/>
      <c r="F493" s="501"/>
      <c r="G493" s="108"/>
      <c r="H493" s="109"/>
      <c r="I493" s="110"/>
      <c r="J493" s="14"/>
    </row>
    <row r="494" spans="1:10" ht="25.5" hidden="1" x14ac:dyDescent="0.2">
      <c r="A494" s="111"/>
      <c r="B494" s="25" t="s">
        <v>16</v>
      </c>
      <c r="C494" s="26" t="s">
        <v>597</v>
      </c>
      <c r="D494" s="72" t="s">
        <v>133</v>
      </c>
      <c r="E494" s="28"/>
      <c r="F494" s="29">
        <v>52405.2</v>
      </c>
      <c r="G494" s="30">
        <f>+E494*F494</f>
        <v>0</v>
      </c>
      <c r="H494" s="31"/>
      <c r="I494" s="32">
        <f>G494/$H$1115</f>
        <v>0</v>
      </c>
      <c r="J494" s="14"/>
    </row>
    <row r="495" spans="1:10" ht="25.5" hidden="1" x14ac:dyDescent="0.2">
      <c r="A495" s="368"/>
      <c r="B495" s="354" t="s">
        <v>23</v>
      </c>
      <c r="C495" s="321" t="s">
        <v>598</v>
      </c>
      <c r="D495" s="352" t="s">
        <v>133</v>
      </c>
      <c r="E495" s="316"/>
      <c r="F495" s="322">
        <v>72256.45</v>
      </c>
      <c r="G495" s="339">
        <f>+E495*F495</f>
        <v>0</v>
      </c>
      <c r="H495" s="335"/>
      <c r="I495" s="340">
        <f>G495/$H$1115</f>
        <v>0</v>
      </c>
      <c r="J495" s="14"/>
    </row>
    <row r="496" spans="1:10" ht="12.75" hidden="1" customHeight="1" x14ac:dyDescent="0.2">
      <c r="A496" s="369"/>
      <c r="B496" s="307"/>
      <c r="C496" s="135"/>
      <c r="D496" s="370"/>
      <c r="E496" s="28"/>
      <c r="F496" s="137"/>
      <c r="G496" s="138"/>
      <c r="H496" s="309"/>
      <c r="I496" s="310"/>
      <c r="J496" s="14"/>
    </row>
    <row r="497" spans="1:10" ht="12.75" hidden="1" customHeight="1" x14ac:dyDescent="0.2">
      <c r="A497" s="371"/>
      <c r="B497" s="307"/>
      <c r="C497" s="314"/>
      <c r="D497" s="353"/>
      <c r="E497" s="316"/>
      <c r="F497" s="317"/>
      <c r="G497" s="138"/>
      <c r="H497" s="309"/>
      <c r="I497" s="310"/>
      <c r="J497" s="14"/>
    </row>
    <row r="498" spans="1:10" hidden="1" x14ac:dyDescent="0.2">
      <c r="A498" s="105" t="s">
        <v>137</v>
      </c>
      <c r="B498" s="54"/>
      <c r="C498" s="499" t="s">
        <v>138</v>
      </c>
      <c r="D498" s="500"/>
      <c r="E498" s="500"/>
      <c r="F498" s="501"/>
      <c r="G498" s="30"/>
      <c r="H498" s="31"/>
      <c r="I498" s="32"/>
    </row>
    <row r="499" spans="1:10" hidden="1" x14ac:dyDescent="0.2">
      <c r="A499" s="49"/>
      <c r="B499" s="54" t="s">
        <v>16</v>
      </c>
      <c r="C499" s="33" t="s">
        <v>599</v>
      </c>
      <c r="D499" s="58" t="s">
        <v>130</v>
      </c>
      <c r="E499" s="28"/>
      <c r="F499" s="29">
        <v>53462.28</v>
      </c>
      <c r="G499" s="30">
        <f>+E499*F499</f>
        <v>0</v>
      </c>
      <c r="H499" s="31"/>
      <c r="I499" s="32">
        <f>G499/$H$1115</f>
        <v>0</v>
      </c>
    </row>
    <row r="500" spans="1:10" hidden="1" x14ac:dyDescent="0.2">
      <c r="A500" s="49"/>
      <c r="B500" s="54">
        <v>2</v>
      </c>
      <c r="C500" s="33" t="s">
        <v>600</v>
      </c>
      <c r="D500" s="58" t="s">
        <v>130</v>
      </c>
      <c r="E500" s="28"/>
      <c r="F500" s="29">
        <v>18394.07</v>
      </c>
      <c r="G500" s="30">
        <f>+E500*F500</f>
        <v>0</v>
      </c>
      <c r="H500" s="31"/>
      <c r="I500" s="32">
        <f>G500/$H$1115</f>
        <v>0</v>
      </c>
    </row>
    <row r="501" spans="1:10" hidden="1" x14ac:dyDescent="0.2">
      <c r="A501" s="49"/>
      <c r="B501" s="54">
        <v>3</v>
      </c>
      <c r="C501" s="33" t="s">
        <v>601</v>
      </c>
      <c r="D501" s="58" t="s">
        <v>130</v>
      </c>
      <c r="E501" s="28"/>
      <c r="F501" s="29">
        <v>179714.92</v>
      </c>
      <c r="G501" s="30">
        <f>+E501*F501</f>
        <v>0</v>
      </c>
      <c r="H501" s="31"/>
      <c r="I501" s="32">
        <f>G501/$H$1115</f>
        <v>0</v>
      </c>
    </row>
    <row r="502" spans="1:10" hidden="1" x14ac:dyDescent="0.2">
      <c r="A502" s="49"/>
      <c r="B502" s="54">
        <v>4</v>
      </c>
      <c r="C502" s="33" t="s">
        <v>602</v>
      </c>
      <c r="D502" s="58" t="s">
        <v>130</v>
      </c>
      <c r="E502" s="28"/>
      <c r="F502" s="29">
        <v>50418.87</v>
      </c>
      <c r="G502" s="30">
        <f>+E502*F502</f>
        <v>0</v>
      </c>
      <c r="H502" s="31"/>
      <c r="I502" s="32">
        <f>G502/$H$1115</f>
        <v>0</v>
      </c>
    </row>
    <row r="503" spans="1:10" hidden="1" x14ac:dyDescent="0.2">
      <c r="A503" s="49"/>
      <c r="B503" s="54">
        <v>5</v>
      </c>
      <c r="C503" s="33" t="s">
        <v>603</v>
      </c>
      <c r="D503" s="58" t="s">
        <v>130</v>
      </c>
      <c r="E503" s="28"/>
      <c r="F503" s="29">
        <v>23831.29</v>
      </c>
      <c r="G503" s="30">
        <f>+E503*F503</f>
        <v>0</v>
      </c>
      <c r="H503" s="31"/>
      <c r="I503" s="32">
        <f>G503/$H$1115</f>
        <v>0</v>
      </c>
    </row>
    <row r="504" spans="1:10" hidden="1" x14ac:dyDescent="0.2">
      <c r="A504" s="311"/>
      <c r="B504" s="134"/>
      <c r="C504" s="143"/>
      <c r="D504" s="136"/>
      <c r="E504" s="28"/>
      <c r="F504" s="137"/>
      <c r="G504" s="138"/>
      <c r="H504" s="309"/>
      <c r="I504" s="310"/>
    </row>
    <row r="505" spans="1:10" hidden="1" x14ac:dyDescent="0.2">
      <c r="A505" s="311"/>
      <c r="B505" s="134"/>
      <c r="C505" s="336"/>
      <c r="D505" s="337"/>
      <c r="E505" s="316"/>
      <c r="F505" s="317"/>
      <c r="G505" s="138"/>
      <c r="H505" s="309"/>
      <c r="I505" s="310"/>
    </row>
    <row r="506" spans="1:10" x14ac:dyDescent="0.2">
      <c r="A506" s="65" t="s">
        <v>139</v>
      </c>
      <c r="B506" s="66"/>
      <c r="C506" s="499" t="s">
        <v>140</v>
      </c>
      <c r="D506" s="500"/>
      <c r="E506" s="500"/>
      <c r="F506" s="501"/>
      <c r="G506" s="30"/>
      <c r="H506" s="31"/>
      <c r="I506" s="32"/>
    </row>
    <row r="507" spans="1:10" hidden="1" x14ac:dyDescent="0.2">
      <c r="A507" s="49"/>
      <c r="B507" s="54" t="s">
        <v>16</v>
      </c>
      <c r="C507" s="26" t="s">
        <v>604</v>
      </c>
      <c r="D507" s="58" t="s">
        <v>130</v>
      </c>
      <c r="E507" s="28"/>
      <c r="F507" s="29">
        <v>3703.77</v>
      </c>
      <c r="G507" s="30">
        <f t="shared" ref="G507:G570" si="54">+E507*F507</f>
        <v>0</v>
      </c>
      <c r="H507" s="31"/>
      <c r="I507" s="32">
        <f t="shared" ref="I507:I538" si="55">G507/$H$1115</f>
        <v>0</v>
      </c>
    </row>
    <row r="508" spans="1:10" hidden="1" x14ac:dyDescent="0.2">
      <c r="A508" s="49"/>
      <c r="B508" s="54">
        <v>2</v>
      </c>
      <c r="C508" s="26" t="s">
        <v>605</v>
      </c>
      <c r="D508" s="58" t="s">
        <v>130</v>
      </c>
      <c r="E508" s="28"/>
      <c r="F508" s="29">
        <v>4534.6400000000003</v>
      </c>
      <c r="G508" s="30">
        <f t="shared" si="54"/>
        <v>0</v>
      </c>
      <c r="H508" s="31"/>
      <c r="I508" s="32">
        <f t="shared" si="55"/>
        <v>0</v>
      </c>
    </row>
    <row r="509" spans="1:10" hidden="1" x14ac:dyDescent="0.2">
      <c r="A509" s="49"/>
      <c r="B509" s="54">
        <v>3</v>
      </c>
      <c r="C509" s="26" t="s">
        <v>606</v>
      </c>
      <c r="D509" s="58" t="s">
        <v>130</v>
      </c>
      <c r="E509" s="28"/>
      <c r="F509" s="29">
        <v>8323.39</v>
      </c>
      <c r="G509" s="30">
        <f t="shared" si="54"/>
        <v>0</v>
      </c>
      <c r="H509" s="31"/>
      <c r="I509" s="32">
        <f t="shared" si="55"/>
        <v>0</v>
      </c>
    </row>
    <row r="510" spans="1:10" hidden="1" x14ac:dyDescent="0.2">
      <c r="A510" s="49"/>
      <c r="B510" s="54">
        <v>4</v>
      </c>
      <c r="C510" s="26" t="s">
        <v>607</v>
      </c>
      <c r="D510" s="58" t="s">
        <v>130</v>
      </c>
      <c r="E510" s="28"/>
      <c r="F510" s="29">
        <v>21156.83</v>
      </c>
      <c r="G510" s="30">
        <f t="shared" si="54"/>
        <v>0</v>
      </c>
      <c r="H510" s="31"/>
      <c r="I510" s="32">
        <f t="shared" si="55"/>
        <v>0</v>
      </c>
    </row>
    <row r="511" spans="1:10" hidden="1" x14ac:dyDescent="0.2">
      <c r="A511" s="49"/>
      <c r="B511" s="54">
        <v>5</v>
      </c>
      <c r="C511" s="26" t="s">
        <v>608</v>
      </c>
      <c r="D511" s="58" t="s">
        <v>130</v>
      </c>
      <c r="E511" s="28"/>
      <c r="F511" s="29">
        <v>4652.01</v>
      </c>
      <c r="G511" s="30">
        <f t="shared" si="54"/>
        <v>0</v>
      </c>
      <c r="H511" s="31"/>
      <c r="I511" s="32">
        <f t="shared" si="55"/>
        <v>0</v>
      </c>
    </row>
    <row r="512" spans="1:10" x14ac:dyDescent="0.2">
      <c r="A512" s="49"/>
      <c r="B512" s="54">
        <v>6</v>
      </c>
      <c r="C512" s="26" t="s">
        <v>609</v>
      </c>
      <c r="D512" s="58" t="s">
        <v>130</v>
      </c>
      <c r="E512" s="28">
        <v>1</v>
      </c>
      <c r="F512" s="29">
        <v>7460.2</v>
      </c>
      <c r="G512" s="30">
        <f t="shared" si="54"/>
        <v>7460.2</v>
      </c>
      <c r="H512" s="31"/>
      <c r="I512" s="32">
        <f t="shared" si="55"/>
        <v>1.023738310406444E-3</v>
      </c>
    </row>
    <row r="513" spans="1:9" hidden="1" x14ac:dyDescent="0.2">
      <c r="A513" s="49"/>
      <c r="B513" s="54">
        <v>7</v>
      </c>
      <c r="C513" s="26" t="s">
        <v>610</v>
      </c>
      <c r="D513" s="58" t="s">
        <v>130</v>
      </c>
      <c r="E513" s="28"/>
      <c r="F513" s="29">
        <v>11949.38</v>
      </c>
      <c r="G513" s="30">
        <f t="shared" si="54"/>
        <v>0</v>
      </c>
      <c r="H513" s="31"/>
      <c r="I513" s="32">
        <f t="shared" si="55"/>
        <v>0</v>
      </c>
    </row>
    <row r="514" spans="1:9" hidden="1" x14ac:dyDescent="0.2">
      <c r="A514" s="49"/>
      <c r="B514" s="54">
        <v>8</v>
      </c>
      <c r="C514" s="26" t="s">
        <v>611</v>
      </c>
      <c r="D514" s="58" t="s">
        <v>130</v>
      </c>
      <c r="E514" s="28"/>
      <c r="F514" s="29">
        <v>16032.04</v>
      </c>
      <c r="G514" s="30">
        <f t="shared" si="54"/>
        <v>0</v>
      </c>
      <c r="H514" s="31"/>
      <c r="I514" s="32">
        <f t="shared" si="55"/>
        <v>0</v>
      </c>
    </row>
    <row r="515" spans="1:9" hidden="1" x14ac:dyDescent="0.2">
      <c r="A515" s="49"/>
      <c r="B515" s="54">
        <v>9</v>
      </c>
      <c r="C515" s="26" t="s">
        <v>612</v>
      </c>
      <c r="D515" s="58" t="s">
        <v>130</v>
      </c>
      <c r="E515" s="28"/>
      <c r="F515" s="29">
        <v>29449.200000000001</v>
      </c>
      <c r="G515" s="30">
        <f t="shared" si="54"/>
        <v>0</v>
      </c>
      <c r="H515" s="31"/>
      <c r="I515" s="32">
        <f t="shared" si="55"/>
        <v>0</v>
      </c>
    </row>
    <row r="516" spans="1:9" hidden="1" x14ac:dyDescent="0.2">
      <c r="A516" s="49"/>
      <c r="B516" s="54">
        <v>10</v>
      </c>
      <c r="C516" s="33" t="s">
        <v>613</v>
      </c>
      <c r="D516" s="58" t="s">
        <v>50</v>
      </c>
      <c r="E516" s="28"/>
      <c r="F516" s="29">
        <v>14382.86</v>
      </c>
      <c r="G516" s="30">
        <f t="shared" si="54"/>
        <v>0</v>
      </c>
      <c r="H516" s="31"/>
      <c r="I516" s="32">
        <f t="shared" si="55"/>
        <v>0</v>
      </c>
    </row>
    <row r="517" spans="1:9" hidden="1" x14ac:dyDescent="0.2">
      <c r="A517" s="49"/>
      <c r="B517" s="54">
        <v>11</v>
      </c>
      <c r="C517" s="33" t="s">
        <v>614</v>
      </c>
      <c r="D517" s="58" t="s">
        <v>130</v>
      </c>
      <c r="E517" s="28"/>
      <c r="F517" s="29">
        <v>295.83999999999997</v>
      </c>
      <c r="G517" s="30">
        <f>+E517*F517</f>
        <v>0</v>
      </c>
      <c r="H517" s="31"/>
      <c r="I517" s="32">
        <f t="shared" si="55"/>
        <v>0</v>
      </c>
    </row>
    <row r="518" spans="1:9" hidden="1" x14ac:dyDescent="0.2">
      <c r="A518" s="49"/>
      <c r="B518" s="54">
        <v>12</v>
      </c>
      <c r="C518" s="26" t="s">
        <v>615</v>
      </c>
      <c r="D518" s="58" t="s">
        <v>130</v>
      </c>
      <c r="E518" s="28"/>
      <c r="F518" s="29">
        <v>1236.8599999999999</v>
      </c>
      <c r="G518" s="30">
        <f t="shared" si="54"/>
        <v>0</v>
      </c>
      <c r="H518" s="31"/>
      <c r="I518" s="32">
        <f t="shared" si="55"/>
        <v>0</v>
      </c>
    </row>
    <row r="519" spans="1:9" hidden="1" x14ac:dyDescent="0.2">
      <c r="A519" s="49"/>
      <c r="B519" s="54">
        <v>13</v>
      </c>
      <c r="C519" s="33" t="s">
        <v>616</v>
      </c>
      <c r="D519" s="58" t="s">
        <v>130</v>
      </c>
      <c r="E519" s="28"/>
      <c r="F519" s="29">
        <v>2335.5700000000002</v>
      </c>
      <c r="G519" s="30">
        <f t="shared" si="54"/>
        <v>0</v>
      </c>
      <c r="H519" s="31"/>
      <c r="I519" s="32">
        <f t="shared" si="55"/>
        <v>0</v>
      </c>
    </row>
    <row r="520" spans="1:9" x14ac:dyDescent="0.2">
      <c r="A520" s="49"/>
      <c r="B520" s="54">
        <v>14</v>
      </c>
      <c r="C520" s="33" t="s">
        <v>617</v>
      </c>
      <c r="D520" s="58" t="s">
        <v>130</v>
      </c>
      <c r="E520" s="28">
        <v>3</v>
      </c>
      <c r="F520" s="29">
        <v>2155.6</v>
      </c>
      <c r="G520" s="30">
        <f t="shared" si="54"/>
        <v>6466.7999999999993</v>
      </c>
      <c r="H520" s="31"/>
      <c r="I520" s="32">
        <f t="shared" si="55"/>
        <v>8.8741734882930631E-4</v>
      </c>
    </row>
    <row r="521" spans="1:9" hidden="1" x14ac:dyDescent="0.2">
      <c r="A521" s="49"/>
      <c r="B521" s="54">
        <v>15</v>
      </c>
      <c r="C521" s="33" t="s">
        <v>618</v>
      </c>
      <c r="D521" s="58" t="s">
        <v>130</v>
      </c>
      <c r="E521" s="28"/>
      <c r="F521" s="29">
        <v>3498.6</v>
      </c>
      <c r="G521" s="30">
        <f>+E521*F521</f>
        <v>0</v>
      </c>
      <c r="H521" s="31"/>
      <c r="I521" s="32">
        <f t="shared" si="55"/>
        <v>0</v>
      </c>
    </row>
    <row r="522" spans="1:9" hidden="1" x14ac:dyDescent="0.2">
      <c r="A522" s="49"/>
      <c r="B522" s="54">
        <v>16</v>
      </c>
      <c r="C522" s="33" t="s">
        <v>619</v>
      </c>
      <c r="D522" s="58" t="s">
        <v>130</v>
      </c>
      <c r="E522" s="28"/>
      <c r="F522" s="29">
        <v>4354.47</v>
      </c>
      <c r="G522" s="30">
        <f t="shared" si="54"/>
        <v>0</v>
      </c>
      <c r="H522" s="31"/>
      <c r="I522" s="32">
        <f t="shared" si="55"/>
        <v>0</v>
      </c>
    </row>
    <row r="523" spans="1:9" hidden="1" x14ac:dyDescent="0.2">
      <c r="A523" s="49"/>
      <c r="B523" s="54">
        <v>17</v>
      </c>
      <c r="C523" s="33" t="s">
        <v>620</v>
      </c>
      <c r="D523" s="58" t="s">
        <v>130</v>
      </c>
      <c r="E523" s="28"/>
      <c r="F523" s="29">
        <v>4882.6099999999997</v>
      </c>
      <c r="G523" s="30">
        <f t="shared" si="54"/>
        <v>0</v>
      </c>
      <c r="H523" s="31"/>
      <c r="I523" s="32">
        <f t="shared" si="55"/>
        <v>0</v>
      </c>
    </row>
    <row r="524" spans="1:9" hidden="1" x14ac:dyDescent="0.2">
      <c r="A524" s="49"/>
      <c r="B524" s="54">
        <v>18</v>
      </c>
      <c r="C524" s="33" t="s">
        <v>621</v>
      </c>
      <c r="D524" s="58" t="s">
        <v>130</v>
      </c>
      <c r="E524" s="28"/>
      <c r="F524" s="29">
        <v>6036.8</v>
      </c>
      <c r="G524" s="30">
        <f t="shared" si="54"/>
        <v>0</v>
      </c>
      <c r="H524" s="31"/>
      <c r="I524" s="32">
        <f t="shared" si="55"/>
        <v>0</v>
      </c>
    </row>
    <row r="525" spans="1:9" hidden="1" x14ac:dyDescent="0.2">
      <c r="A525" s="49"/>
      <c r="B525" s="54">
        <v>19</v>
      </c>
      <c r="C525" s="33" t="s">
        <v>622</v>
      </c>
      <c r="D525" s="58" t="s">
        <v>130</v>
      </c>
      <c r="E525" s="28"/>
      <c r="F525" s="29">
        <v>21646.35</v>
      </c>
      <c r="G525" s="30">
        <f t="shared" si="54"/>
        <v>0</v>
      </c>
      <c r="H525" s="31"/>
      <c r="I525" s="32">
        <f t="shared" si="55"/>
        <v>0</v>
      </c>
    </row>
    <row r="526" spans="1:9" hidden="1" x14ac:dyDescent="0.2">
      <c r="A526" s="49"/>
      <c r="B526" s="54">
        <v>20</v>
      </c>
      <c r="C526" s="33" t="s">
        <v>623</v>
      </c>
      <c r="D526" s="58" t="s">
        <v>130</v>
      </c>
      <c r="E526" s="28"/>
      <c r="F526" s="29">
        <v>22437.35</v>
      </c>
      <c r="G526" s="30">
        <f t="shared" si="54"/>
        <v>0</v>
      </c>
      <c r="H526" s="31"/>
      <c r="I526" s="32">
        <f t="shared" si="55"/>
        <v>0</v>
      </c>
    </row>
    <row r="527" spans="1:9" hidden="1" x14ac:dyDescent="0.2">
      <c r="A527" s="49"/>
      <c r="B527" s="54">
        <v>21</v>
      </c>
      <c r="C527" s="33" t="s">
        <v>624</v>
      </c>
      <c r="D527" s="58" t="s">
        <v>130</v>
      </c>
      <c r="E527" s="28"/>
      <c r="F527" s="29">
        <v>14974.16</v>
      </c>
      <c r="G527" s="30">
        <f t="shared" si="54"/>
        <v>0</v>
      </c>
      <c r="H527" s="31"/>
      <c r="I527" s="32">
        <f t="shared" si="55"/>
        <v>0</v>
      </c>
    </row>
    <row r="528" spans="1:9" hidden="1" x14ac:dyDescent="0.2">
      <c r="A528" s="49"/>
      <c r="B528" s="54">
        <v>22</v>
      </c>
      <c r="C528" s="33" t="s">
        <v>625</v>
      </c>
      <c r="D528" s="58" t="s">
        <v>130</v>
      </c>
      <c r="E528" s="28"/>
      <c r="F528" s="29">
        <v>34910.480000000003</v>
      </c>
      <c r="G528" s="30">
        <f t="shared" si="54"/>
        <v>0</v>
      </c>
      <c r="H528" s="31"/>
      <c r="I528" s="32">
        <f t="shared" si="55"/>
        <v>0</v>
      </c>
    </row>
    <row r="529" spans="1:9" hidden="1" x14ac:dyDescent="0.2">
      <c r="A529" s="49"/>
      <c r="B529" s="54">
        <v>23</v>
      </c>
      <c r="C529" s="33" t="s">
        <v>626</v>
      </c>
      <c r="D529" s="58" t="s">
        <v>130</v>
      </c>
      <c r="E529" s="28"/>
      <c r="F529" s="29">
        <v>36432.769999999997</v>
      </c>
      <c r="G529" s="30">
        <f t="shared" si="54"/>
        <v>0</v>
      </c>
      <c r="H529" s="31"/>
      <c r="I529" s="32">
        <f t="shared" si="55"/>
        <v>0</v>
      </c>
    </row>
    <row r="530" spans="1:9" x14ac:dyDescent="0.2">
      <c r="A530" s="49"/>
      <c r="B530" s="54">
        <v>24</v>
      </c>
      <c r="C530" s="33" t="s">
        <v>627</v>
      </c>
      <c r="D530" s="58" t="s">
        <v>130</v>
      </c>
      <c r="E530" s="28">
        <v>1</v>
      </c>
      <c r="F530" s="29">
        <v>6162.47</v>
      </c>
      <c r="G530" s="30">
        <f t="shared" si="54"/>
        <v>6162.47</v>
      </c>
      <c r="H530" s="31"/>
      <c r="I530" s="32">
        <f t="shared" si="55"/>
        <v>8.4565516014723451E-4</v>
      </c>
    </row>
    <row r="531" spans="1:9" hidden="1" x14ac:dyDescent="0.2">
      <c r="A531" s="49"/>
      <c r="B531" s="54">
        <v>25</v>
      </c>
      <c r="C531" s="33" t="s">
        <v>628</v>
      </c>
      <c r="D531" s="58" t="s">
        <v>130</v>
      </c>
      <c r="E531" s="28"/>
      <c r="F531" s="29">
        <v>6698.58</v>
      </c>
      <c r="G531" s="30">
        <f t="shared" si="54"/>
        <v>0</v>
      </c>
      <c r="H531" s="31"/>
      <c r="I531" s="32">
        <f t="shared" si="55"/>
        <v>0</v>
      </c>
    </row>
    <row r="532" spans="1:9" ht="25.5" hidden="1" x14ac:dyDescent="0.2">
      <c r="A532" s="49"/>
      <c r="B532" s="54">
        <v>27</v>
      </c>
      <c r="C532" s="33" t="s">
        <v>629</v>
      </c>
      <c r="D532" s="58" t="s">
        <v>130</v>
      </c>
      <c r="E532" s="28"/>
      <c r="F532" s="29">
        <v>13335.16</v>
      </c>
      <c r="G532" s="30">
        <f t="shared" si="54"/>
        <v>0</v>
      </c>
      <c r="H532" s="31"/>
      <c r="I532" s="32">
        <f t="shared" si="55"/>
        <v>0</v>
      </c>
    </row>
    <row r="533" spans="1:9" ht="26.25" hidden="1" customHeight="1" x14ac:dyDescent="0.2">
      <c r="A533" s="49"/>
      <c r="B533" s="54">
        <v>28</v>
      </c>
      <c r="C533" s="33" t="s">
        <v>630</v>
      </c>
      <c r="D533" s="58" t="s">
        <v>130</v>
      </c>
      <c r="E533" s="28"/>
      <c r="F533" s="29">
        <v>14162.08</v>
      </c>
      <c r="G533" s="30">
        <f>+E533*F533</f>
        <v>0</v>
      </c>
      <c r="H533" s="31"/>
      <c r="I533" s="32">
        <f t="shared" si="55"/>
        <v>0</v>
      </c>
    </row>
    <row r="534" spans="1:9" ht="12" hidden="1" customHeight="1" x14ac:dyDescent="0.2">
      <c r="A534" s="49"/>
      <c r="B534" s="54">
        <v>26</v>
      </c>
      <c r="C534" s="33" t="s">
        <v>631</v>
      </c>
      <c r="D534" s="58" t="s">
        <v>130</v>
      </c>
      <c r="E534" s="28"/>
      <c r="F534" s="29">
        <v>8997.0400000000009</v>
      </c>
      <c r="G534" s="30">
        <f>+E534*F534</f>
        <v>0</v>
      </c>
      <c r="H534" s="31"/>
      <c r="I534" s="32">
        <f t="shared" si="55"/>
        <v>0</v>
      </c>
    </row>
    <row r="535" spans="1:9" hidden="1" x14ac:dyDescent="0.2">
      <c r="A535" s="49"/>
      <c r="B535" s="54">
        <v>29</v>
      </c>
      <c r="C535" s="33" t="s">
        <v>632</v>
      </c>
      <c r="D535" s="58" t="s">
        <v>130</v>
      </c>
      <c r="E535" s="28"/>
      <c r="F535" s="29">
        <v>8629.77</v>
      </c>
      <c r="G535" s="30">
        <f t="shared" si="54"/>
        <v>0</v>
      </c>
      <c r="H535" s="31"/>
      <c r="I535" s="32">
        <f t="shared" si="55"/>
        <v>0</v>
      </c>
    </row>
    <row r="536" spans="1:9" hidden="1" x14ac:dyDescent="0.2">
      <c r="A536" s="49"/>
      <c r="B536" s="54">
        <v>30</v>
      </c>
      <c r="C536" s="33" t="s">
        <v>633</v>
      </c>
      <c r="D536" s="58" t="s">
        <v>130</v>
      </c>
      <c r="E536" s="28"/>
      <c r="F536" s="29">
        <v>10307.42</v>
      </c>
      <c r="G536" s="30">
        <f t="shared" si="54"/>
        <v>0</v>
      </c>
      <c r="H536" s="31"/>
      <c r="I536" s="32">
        <f t="shared" si="55"/>
        <v>0</v>
      </c>
    </row>
    <row r="537" spans="1:9" hidden="1" x14ac:dyDescent="0.2">
      <c r="A537" s="49"/>
      <c r="B537" s="54">
        <v>31</v>
      </c>
      <c r="C537" s="33" t="s">
        <v>634</v>
      </c>
      <c r="D537" s="58" t="s">
        <v>130</v>
      </c>
      <c r="E537" s="28"/>
      <c r="F537" s="29">
        <v>9790.49</v>
      </c>
      <c r="G537" s="30">
        <f>+E537*F537</f>
        <v>0</v>
      </c>
      <c r="H537" s="31"/>
      <c r="I537" s="32">
        <f t="shared" si="55"/>
        <v>0</v>
      </c>
    </row>
    <row r="538" spans="1:9" hidden="1" x14ac:dyDescent="0.2">
      <c r="A538" s="49"/>
      <c r="B538" s="54">
        <v>32</v>
      </c>
      <c r="C538" s="33" t="s">
        <v>635</v>
      </c>
      <c r="D538" s="58" t="s">
        <v>130</v>
      </c>
      <c r="E538" s="28"/>
      <c r="F538" s="29">
        <v>9844.26</v>
      </c>
      <c r="G538" s="30">
        <f t="shared" si="54"/>
        <v>0</v>
      </c>
      <c r="H538" s="31"/>
      <c r="I538" s="32">
        <f t="shared" si="55"/>
        <v>0</v>
      </c>
    </row>
    <row r="539" spans="1:9" hidden="1" x14ac:dyDescent="0.2">
      <c r="A539" s="49"/>
      <c r="B539" s="54">
        <v>33</v>
      </c>
      <c r="C539" s="33" t="s">
        <v>636</v>
      </c>
      <c r="D539" s="58" t="s">
        <v>130</v>
      </c>
      <c r="E539" s="28"/>
      <c r="F539" s="29">
        <v>11480.87</v>
      </c>
      <c r="G539" s="30">
        <f t="shared" si="54"/>
        <v>0</v>
      </c>
      <c r="H539" s="31"/>
      <c r="I539" s="32">
        <f t="shared" ref="I539:I571" si="56">G539/$H$1115</f>
        <v>0</v>
      </c>
    </row>
    <row r="540" spans="1:9" hidden="1" x14ac:dyDescent="0.2">
      <c r="A540" s="49"/>
      <c r="B540" s="54">
        <v>34</v>
      </c>
      <c r="C540" s="33" t="s">
        <v>637</v>
      </c>
      <c r="D540" s="58" t="s">
        <v>130</v>
      </c>
      <c r="E540" s="28"/>
      <c r="F540" s="29">
        <v>4265.49</v>
      </c>
      <c r="G540" s="30">
        <f t="shared" si="54"/>
        <v>0</v>
      </c>
      <c r="H540" s="31"/>
      <c r="I540" s="32">
        <f t="shared" si="56"/>
        <v>0</v>
      </c>
    </row>
    <row r="541" spans="1:9" hidden="1" x14ac:dyDescent="0.2">
      <c r="A541" s="49"/>
      <c r="B541" s="54">
        <v>35</v>
      </c>
      <c r="C541" s="33" t="s">
        <v>638</v>
      </c>
      <c r="D541" s="58" t="s">
        <v>130</v>
      </c>
      <c r="E541" s="28"/>
      <c r="F541" s="29">
        <v>18510.849999999999</v>
      </c>
      <c r="G541" s="30">
        <f>+E541*F541</f>
        <v>0</v>
      </c>
      <c r="H541" s="31"/>
      <c r="I541" s="32">
        <f t="shared" si="56"/>
        <v>0</v>
      </c>
    </row>
    <row r="542" spans="1:9" hidden="1" x14ac:dyDescent="0.2">
      <c r="A542" s="49"/>
      <c r="B542" s="54">
        <v>36</v>
      </c>
      <c r="C542" s="33" t="s">
        <v>639</v>
      </c>
      <c r="D542" s="58" t="s">
        <v>130</v>
      </c>
      <c r="E542" s="28"/>
      <c r="F542" s="29">
        <v>36397.29</v>
      </c>
      <c r="G542" s="30">
        <f t="shared" si="54"/>
        <v>0</v>
      </c>
      <c r="H542" s="31"/>
      <c r="I542" s="32">
        <f t="shared" si="56"/>
        <v>0</v>
      </c>
    </row>
    <row r="543" spans="1:9" hidden="1" x14ac:dyDescent="0.2">
      <c r="A543" s="49"/>
      <c r="B543" s="54">
        <v>37</v>
      </c>
      <c r="C543" s="33" t="s">
        <v>640</v>
      </c>
      <c r="D543" s="58" t="s">
        <v>130</v>
      </c>
      <c r="E543" s="28"/>
      <c r="F543" s="29">
        <v>14752.4</v>
      </c>
      <c r="G543" s="30">
        <f t="shared" si="54"/>
        <v>0</v>
      </c>
      <c r="H543" s="31"/>
      <c r="I543" s="32">
        <f t="shared" si="56"/>
        <v>0</v>
      </c>
    </row>
    <row r="544" spans="1:9" ht="25.5" hidden="1" x14ac:dyDescent="0.2">
      <c r="A544" s="49"/>
      <c r="B544" s="54">
        <v>38</v>
      </c>
      <c r="C544" s="33" t="s">
        <v>641</v>
      </c>
      <c r="D544" s="58" t="s">
        <v>60</v>
      </c>
      <c r="E544" s="28"/>
      <c r="F544" s="29">
        <v>812.44</v>
      </c>
      <c r="G544" s="30">
        <f t="shared" si="54"/>
        <v>0</v>
      </c>
      <c r="H544" s="31"/>
      <c r="I544" s="32">
        <f t="shared" si="56"/>
        <v>0</v>
      </c>
    </row>
    <row r="545" spans="1:9" ht="25.5" hidden="1" x14ac:dyDescent="0.2">
      <c r="A545" s="49"/>
      <c r="B545" s="54">
        <v>39</v>
      </c>
      <c r="C545" s="33" t="s">
        <v>642</v>
      </c>
      <c r="D545" s="58" t="s">
        <v>60</v>
      </c>
      <c r="E545" s="28"/>
      <c r="F545" s="29">
        <v>902.7</v>
      </c>
      <c r="G545" s="30">
        <f>+E545*F545</f>
        <v>0</v>
      </c>
      <c r="H545" s="31"/>
      <c r="I545" s="32">
        <f t="shared" si="56"/>
        <v>0</v>
      </c>
    </row>
    <row r="546" spans="1:9" ht="24" hidden="1" customHeight="1" x14ac:dyDescent="0.2">
      <c r="A546" s="49"/>
      <c r="B546" s="54">
        <v>40</v>
      </c>
      <c r="C546" s="33" t="s">
        <v>643</v>
      </c>
      <c r="D546" s="58" t="s">
        <v>60</v>
      </c>
      <c r="E546" s="28"/>
      <c r="F546" s="29">
        <v>904.76</v>
      </c>
      <c r="G546" s="30">
        <f>+E546*F546</f>
        <v>0</v>
      </c>
      <c r="H546" s="31"/>
      <c r="I546" s="32">
        <f t="shared" si="56"/>
        <v>0</v>
      </c>
    </row>
    <row r="547" spans="1:9" ht="25.5" hidden="1" customHeight="1" x14ac:dyDescent="0.2">
      <c r="A547" s="49"/>
      <c r="B547" s="54">
        <v>41</v>
      </c>
      <c r="C547" s="33" t="s">
        <v>644</v>
      </c>
      <c r="D547" s="58" t="s">
        <v>60</v>
      </c>
      <c r="E547" s="28"/>
      <c r="F547" s="29">
        <v>1030.57</v>
      </c>
      <c r="G547" s="30">
        <f>+E547*F547</f>
        <v>0</v>
      </c>
      <c r="H547" s="31"/>
      <c r="I547" s="32">
        <f t="shared" si="56"/>
        <v>0</v>
      </c>
    </row>
    <row r="548" spans="1:9" ht="27" hidden="1" customHeight="1" x14ac:dyDescent="0.2">
      <c r="A548" s="49"/>
      <c r="B548" s="54">
        <v>42</v>
      </c>
      <c r="C548" s="33" t="s">
        <v>645</v>
      </c>
      <c r="D548" s="58" t="s">
        <v>60</v>
      </c>
      <c r="E548" s="28"/>
      <c r="F548" s="29">
        <v>945.52</v>
      </c>
      <c r="G548" s="30">
        <f t="shared" si="54"/>
        <v>0</v>
      </c>
      <c r="H548" s="31"/>
      <c r="I548" s="32">
        <f t="shared" si="56"/>
        <v>0</v>
      </c>
    </row>
    <row r="549" spans="1:9" ht="23.25" hidden="1" customHeight="1" x14ac:dyDescent="0.2">
      <c r="A549" s="49"/>
      <c r="B549" s="54">
        <v>43</v>
      </c>
      <c r="C549" s="33" t="s">
        <v>646</v>
      </c>
      <c r="D549" s="58" t="s">
        <v>60</v>
      </c>
      <c r="E549" s="28"/>
      <c r="F549" s="29">
        <v>1036.8399999999999</v>
      </c>
      <c r="G549" s="30">
        <f t="shared" si="54"/>
        <v>0</v>
      </c>
      <c r="H549" s="31"/>
      <c r="I549" s="32">
        <f t="shared" si="56"/>
        <v>0</v>
      </c>
    </row>
    <row r="550" spans="1:9" ht="24.75" hidden="1" customHeight="1" x14ac:dyDescent="0.2">
      <c r="A550" s="49"/>
      <c r="B550" s="54">
        <v>44</v>
      </c>
      <c r="C550" s="33" t="s">
        <v>647</v>
      </c>
      <c r="D550" s="58" t="s">
        <v>60</v>
      </c>
      <c r="E550" s="28"/>
      <c r="F550" s="29">
        <v>2344.94</v>
      </c>
      <c r="G550" s="30">
        <f t="shared" si="54"/>
        <v>0</v>
      </c>
      <c r="H550" s="31"/>
      <c r="I550" s="32">
        <f t="shared" si="56"/>
        <v>0</v>
      </c>
    </row>
    <row r="551" spans="1:9" ht="23.25" hidden="1" customHeight="1" x14ac:dyDescent="0.2">
      <c r="A551" s="49"/>
      <c r="B551" s="54">
        <v>45</v>
      </c>
      <c r="C551" s="33" t="s">
        <v>648</v>
      </c>
      <c r="D551" s="58" t="s">
        <v>60</v>
      </c>
      <c r="E551" s="28"/>
      <c r="F551" s="29">
        <v>2999.15</v>
      </c>
      <c r="G551" s="30">
        <f t="shared" si="54"/>
        <v>0</v>
      </c>
      <c r="H551" s="31"/>
      <c r="I551" s="32">
        <f t="shared" si="56"/>
        <v>0</v>
      </c>
    </row>
    <row r="552" spans="1:9" ht="24.75" hidden="1" customHeight="1" x14ac:dyDescent="0.2">
      <c r="A552" s="49"/>
      <c r="B552" s="54">
        <v>46</v>
      </c>
      <c r="C552" s="33" t="s">
        <v>649</v>
      </c>
      <c r="D552" s="58" t="s">
        <v>60</v>
      </c>
      <c r="E552" s="28"/>
      <c r="F552" s="29">
        <v>3706.5</v>
      </c>
      <c r="G552" s="30">
        <f t="shared" si="54"/>
        <v>0</v>
      </c>
      <c r="H552" s="31"/>
      <c r="I552" s="32">
        <f t="shared" si="56"/>
        <v>0</v>
      </c>
    </row>
    <row r="553" spans="1:9" ht="27.75" hidden="1" customHeight="1" x14ac:dyDescent="0.2">
      <c r="A553" s="49"/>
      <c r="B553" s="54">
        <v>47</v>
      </c>
      <c r="C553" s="33" t="s">
        <v>650</v>
      </c>
      <c r="D553" s="58" t="s">
        <v>60</v>
      </c>
      <c r="E553" s="28"/>
      <c r="F553" s="29">
        <v>985.61</v>
      </c>
      <c r="G553" s="30">
        <f t="shared" si="54"/>
        <v>0</v>
      </c>
      <c r="H553" s="31"/>
      <c r="I553" s="32">
        <f t="shared" si="56"/>
        <v>0</v>
      </c>
    </row>
    <row r="554" spans="1:9" ht="25.5" hidden="1" customHeight="1" x14ac:dyDescent="0.2">
      <c r="A554" s="49"/>
      <c r="B554" s="54">
        <v>48</v>
      </c>
      <c r="C554" s="33" t="s">
        <v>651</v>
      </c>
      <c r="D554" s="58" t="s">
        <v>60</v>
      </c>
      <c r="E554" s="28"/>
      <c r="F554" s="29">
        <v>1098.078</v>
      </c>
      <c r="G554" s="30">
        <f>+E554*F554</f>
        <v>0</v>
      </c>
      <c r="H554" s="31"/>
      <c r="I554" s="32">
        <f t="shared" si="56"/>
        <v>0</v>
      </c>
    </row>
    <row r="555" spans="1:9" ht="24.75" hidden="1" customHeight="1" x14ac:dyDescent="0.2">
      <c r="A555" s="49"/>
      <c r="B555" s="54">
        <v>49</v>
      </c>
      <c r="C555" s="33" t="s">
        <v>652</v>
      </c>
      <c r="D555" s="58" t="s">
        <v>60</v>
      </c>
      <c r="E555" s="28"/>
      <c r="F555" s="29">
        <v>1216.01</v>
      </c>
      <c r="G555" s="30">
        <f t="shared" si="54"/>
        <v>0</v>
      </c>
      <c r="H555" s="31"/>
      <c r="I555" s="32">
        <f t="shared" si="56"/>
        <v>0</v>
      </c>
    </row>
    <row r="556" spans="1:9" ht="24.75" hidden="1" customHeight="1" x14ac:dyDescent="0.2">
      <c r="A556" s="49"/>
      <c r="B556" s="54">
        <v>50</v>
      </c>
      <c r="C556" s="33" t="s">
        <v>653</v>
      </c>
      <c r="D556" s="58" t="s">
        <v>60</v>
      </c>
      <c r="E556" s="28"/>
      <c r="F556" s="29">
        <v>1609.47</v>
      </c>
      <c r="G556" s="30">
        <f t="shared" si="54"/>
        <v>0</v>
      </c>
      <c r="H556" s="31"/>
      <c r="I556" s="32">
        <f t="shared" si="56"/>
        <v>0</v>
      </c>
    </row>
    <row r="557" spans="1:9" ht="24.75" hidden="1" customHeight="1" x14ac:dyDescent="0.2">
      <c r="A557" s="49"/>
      <c r="B557" s="54">
        <v>51</v>
      </c>
      <c r="C557" s="33" t="s">
        <v>654</v>
      </c>
      <c r="D557" s="58" t="s">
        <v>60</v>
      </c>
      <c r="E557" s="28"/>
      <c r="F557" s="29">
        <v>2011.44</v>
      </c>
      <c r="G557" s="30">
        <f t="shared" si="54"/>
        <v>0</v>
      </c>
      <c r="H557" s="31"/>
      <c r="I557" s="32">
        <f t="shared" si="56"/>
        <v>0</v>
      </c>
    </row>
    <row r="558" spans="1:9" ht="26.25" customHeight="1" x14ac:dyDescent="0.2">
      <c r="A558" s="49"/>
      <c r="B558" s="54">
        <v>52</v>
      </c>
      <c r="C558" s="33" t="s">
        <v>655</v>
      </c>
      <c r="D558" s="58" t="s">
        <v>130</v>
      </c>
      <c r="E558" s="28">
        <v>15</v>
      </c>
      <c r="F558" s="29">
        <v>7037.7</v>
      </c>
      <c r="G558" s="30">
        <f t="shared" si="54"/>
        <v>105565.5</v>
      </c>
      <c r="H558" s="31"/>
      <c r="I558" s="32">
        <f t="shared" si="56"/>
        <v>1.4486400714084269E-2</v>
      </c>
    </row>
    <row r="559" spans="1:9" ht="25.5" customHeight="1" x14ac:dyDescent="0.2">
      <c r="A559" s="49"/>
      <c r="B559" s="54">
        <v>53</v>
      </c>
      <c r="C559" s="33" t="s">
        <v>656</v>
      </c>
      <c r="D559" s="58" t="s">
        <v>130</v>
      </c>
      <c r="E559" s="28">
        <v>6</v>
      </c>
      <c r="F559" s="29">
        <v>6229.56</v>
      </c>
      <c r="G559" s="30">
        <f>+E559*F559</f>
        <v>37377.360000000001</v>
      </c>
      <c r="H559" s="31"/>
      <c r="I559" s="32">
        <f t="shared" si="56"/>
        <v>5.129170179600199E-3</v>
      </c>
    </row>
    <row r="560" spans="1:9" ht="22.5" hidden="1" customHeight="1" x14ac:dyDescent="0.2">
      <c r="A560" s="49"/>
      <c r="B560" s="54">
        <v>54</v>
      </c>
      <c r="C560" s="33" t="s">
        <v>657</v>
      </c>
      <c r="D560" s="58" t="s">
        <v>130</v>
      </c>
      <c r="E560" s="28"/>
      <c r="F560" s="29">
        <v>3232.53</v>
      </c>
      <c r="G560" s="30">
        <f t="shared" si="54"/>
        <v>0</v>
      </c>
      <c r="H560" s="31"/>
      <c r="I560" s="32">
        <f t="shared" si="56"/>
        <v>0</v>
      </c>
    </row>
    <row r="561" spans="1:9" ht="16.5" customHeight="1" x14ac:dyDescent="0.2">
      <c r="A561" s="49"/>
      <c r="B561" s="54">
        <v>55</v>
      </c>
      <c r="C561" s="33" t="s">
        <v>658</v>
      </c>
      <c r="D561" s="58" t="s">
        <v>130</v>
      </c>
      <c r="E561" s="28">
        <v>3</v>
      </c>
      <c r="F561" s="29">
        <v>9316.44</v>
      </c>
      <c r="G561" s="30">
        <f t="shared" si="54"/>
        <v>27949.32</v>
      </c>
      <c r="H561" s="31"/>
      <c r="I561" s="32">
        <f t="shared" si="56"/>
        <v>3.8353917634659971E-3</v>
      </c>
    </row>
    <row r="562" spans="1:9" ht="15.75" hidden="1" customHeight="1" x14ac:dyDescent="0.2">
      <c r="A562" s="49"/>
      <c r="B562" s="54">
        <v>56</v>
      </c>
      <c r="C562" s="33" t="s">
        <v>659</v>
      </c>
      <c r="D562" s="58" t="s">
        <v>60</v>
      </c>
      <c r="E562" s="28"/>
      <c r="F562" s="29">
        <v>520.67999999999995</v>
      </c>
      <c r="G562" s="30">
        <f t="shared" si="54"/>
        <v>0</v>
      </c>
      <c r="H562" s="31"/>
      <c r="I562" s="32">
        <f t="shared" si="56"/>
        <v>0</v>
      </c>
    </row>
    <row r="563" spans="1:9" hidden="1" x14ac:dyDescent="0.2">
      <c r="A563" s="49"/>
      <c r="B563" s="54">
        <v>57</v>
      </c>
      <c r="C563" s="33" t="s">
        <v>660</v>
      </c>
      <c r="D563" s="58" t="s">
        <v>60</v>
      </c>
      <c r="E563" s="28"/>
      <c r="F563" s="29">
        <v>592.12</v>
      </c>
      <c r="G563" s="30">
        <f t="shared" si="54"/>
        <v>0</v>
      </c>
      <c r="H563" s="31"/>
      <c r="I563" s="32">
        <f t="shared" si="56"/>
        <v>0</v>
      </c>
    </row>
    <row r="564" spans="1:9" hidden="1" x14ac:dyDescent="0.2">
      <c r="A564" s="49"/>
      <c r="B564" s="54">
        <v>58</v>
      </c>
      <c r="C564" s="33" t="s">
        <v>661</v>
      </c>
      <c r="D564" s="58" t="s">
        <v>60</v>
      </c>
      <c r="E564" s="28"/>
      <c r="F564" s="29">
        <v>665.76</v>
      </c>
      <c r="G564" s="30">
        <f t="shared" si="54"/>
        <v>0</v>
      </c>
      <c r="H564" s="31"/>
      <c r="I564" s="32">
        <f t="shared" si="56"/>
        <v>0</v>
      </c>
    </row>
    <row r="565" spans="1:9" hidden="1" x14ac:dyDescent="0.2">
      <c r="A565" s="49"/>
      <c r="B565" s="54">
        <v>59</v>
      </c>
      <c r="C565" s="33" t="s">
        <v>662</v>
      </c>
      <c r="D565" s="58" t="s">
        <v>60</v>
      </c>
      <c r="E565" s="28"/>
      <c r="F565" s="29">
        <v>2187.5500000000002</v>
      </c>
      <c r="G565" s="30">
        <f t="shared" si="54"/>
        <v>0</v>
      </c>
      <c r="H565" s="31"/>
      <c r="I565" s="32">
        <f t="shared" si="56"/>
        <v>0</v>
      </c>
    </row>
    <row r="566" spans="1:9" hidden="1" x14ac:dyDescent="0.2">
      <c r="A566" s="49"/>
      <c r="B566" s="54">
        <v>60</v>
      </c>
      <c r="C566" s="33" t="s">
        <v>663</v>
      </c>
      <c r="D566" s="58" t="s">
        <v>60</v>
      </c>
      <c r="E566" s="28"/>
      <c r="F566" s="29">
        <v>715.26</v>
      </c>
      <c r="G566" s="30">
        <f t="shared" si="54"/>
        <v>0</v>
      </c>
      <c r="H566" s="31"/>
      <c r="I566" s="32">
        <f t="shared" si="56"/>
        <v>0</v>
      </c>
    </row>
    <row r="567" spans="1:9" hidden="1" x14ac:dyDescent="0.2">
      <c r="A567" s="49"/>
      <c r="B567" s="54">
        <v>61</v>
      </c>
      <c r="C567" s="33" t="s">
        <v>664</v>
      </c>
      <c r="D567" s="58" t="s">
        <v>60</v>
      </c>
      <c r="E567" s="28"/>
      <c r="F567" s="29">
        <v>862.29</v>
      </c>
      <c r="G567" s="30">
        <f t="shared" si="54"/>
        <v>0</v>
      </c>
      <c r="H567" s="31"/>
      <c r="I567" s="32">
        <f t="shared" si="56"/>
        <v>0</v>
      </c>
    </row>
    <row r="568" spans="1:9" hidden="1" x14ac:dyDescent="0.2">
      <c r="A568" s="49"/>
      <c r="B568" s="54">
        <v>62</v>
      </c>
      <c r="C568" s="33" t="s">
        <v>665</v>
      </c>
      <c r="D568" s="58" t="s">
        <v>60</v>
      </c>
      <c r="E568" s="28"/>
      <c r="F568" s="29">
        <v>1241.8699999999999</v>
      </c>
      <c r="G568" s="30">
        <f t="shared" si="54"/>
        <v>0</v>
      </c>
      <c r="H568" s="31"/>
      <c r="I568" s="32">
        <f t="shared" si="56"/>
        <v>0</v>
      </c>
    </row>
    <row r="569" spans="1:9" hidden="1" x14ac:dyDescent="0.2">
      <c r="A569" s="49"/>
      <c r="B569" s="54">
        <v>63</v>
      </c>
      <c r="C569" s="33" t="s">
        <v>666</v>
      </c>
      <c r="D569" s="58" t="s">
        <v>60</v>
      </c>
      <c r="E569" s="28"/>
      <c r="F569" s="29">
        <v>1774.55</v>
      </c>
      <c r="G569" s="30">
        <f t="shared" si="54"/>
        <v>0</v>
      </c>
      <c r="H569" s="31"/>
      <c r="I569" s="32">
        <f t="shared" si="56"/>
        <v>0</v>
      </c>
    </row>
    <row r="570" spans="1:9" hidden="1" x14ac:dyDescent="0.2">
      <c r="A570" s="49"/>
      <c r="B570" s="54">
        <v>64</v>
      </c>
      <c r="C570" s="33" t="s">
        <v>667</v>
      </c>
      <c r="D570" s="58" t="s">
        <v>60</v>
      </c>
      <c r="E570" s="28"/>
      <c r="F570" s="29">
        <v>2728.13</v>
      </c>
      <c r="G570" s="30">
        <f t="shared" si="54"/>
        <v>0</v>
      </c>
      <c r="H570" s="31"/>
      <c r="I570" s="32">
        <f t="shared" si="56"/>
        <v>0</v>
      </c>
    </row>
    <row r="571" spans="1:9" x14ac:dyDescent="0.2">
      <c r="A571" s="49"/>
      <c r="B571" s="54">
        <v>65</v>
      </c>
      <c r="C571" s="33" t="s">
        <v>668</v>
      </c>
      <c r="D571" s="58" t="s">
        <v>130</v>
      </c>
      <c r="E571" s="28">
        <v>1</v>
      </c>
      <c r="F571" s="29">
        <v>19815.689999999999</v>
      </c>
      <c r="G571" s="30">
        <f t="shared" ref="G571:G643" si="57">+E571*F571</f>
        <v>19815.689999999999</v>
      </c>
      <c r="H571" s="31"/>
      <c r="I571" s="32">
        <f t="shared" si="56"/>
        <v>2.7192409050880496E-3</v>
      </c>
    </row>
    <row r="572" spans="1:9" hidden="1" x14ac:dyDescent="0.2">
      <c r="A572" s="311"/>
      <c r="B572" s="134"/>
      <c r="C572" s="143"/>
      <c r="D572" s="136"/>
      <c r="E572" s="28"/>
      <c r="F572" s="137"/>
      <c r="G572" s="138"/>
      <c r="H572" s="309"/>
      <c r="I572" s="310"/>
    </row>
    <row r="573" spans="1:9" hidden="1" x14ac:dyDescent="0.2">
      <c r="A573" s="311"/>
      <c r="B573" s="134"/>
      <c r="C573" s="143"/>
      <c r="D573" s="136"/>
      <c r="E573" s="28"/>
      <c r="F573" s="137"/>
      <c r="G573" s="138"/>
      <c r="H573" s="309"/>
      <c r="I573" s="310"/>
    </row>
    <row r="574" spans="1:9" hidden="1" x14ac:dyDescent="0.2">
      <c r="A574" s="311"/>
      <c r="B574" s="134"/>
      <c r="C574" s="143"/>
      <c r="D574" s="136"/>
      <c r="E574" s="28"/>
      <c r="F574" s="137"/>
      <c r="G574" s="138"/>
      <c r="H574" s="309"/>
      <c r="I574" s="310"/>
    </row>
    <row r="575" spans="1:9" hidden="1" x14ac:dyDescent="0.2">
      <c r="A575" s="311"/>
      <c r="B575" s="134"/>
      <c r="C575" s="143"/>
      <c r="D575" s="136"/>
      <c r="E575" s="28"/>
      <c r="F575" s="137"/>
      <c r="G575" s="138"/>
      <c r="H575" s="309"/>
      <c r="I575" s="310"/>
    </row>
    <row r="576" spans="1:9" hidden="1" x14ac:dyDescent="0.2">
      <c r="A576" s="311"/>
      <c r="B576" s="134"/>
      <c r="C576" s="143"/>
      <c r="D576" s="136"/>
      <c r="E576" s="28"/>
      <c r="F576" s="137"/>
      <c r="G576" s="138"/>
      <c r="H576" s="309"/>
      <c r="I576" s="310"/>
    </row>
    <row r="577" spans="1:9" hidden="1" x14ac:dyDescent="0.2">
      <c r="A577" s="311"/>
      <c r="B577" s="134"/>
      <c r="C577" s="336"/>
      <c r="D577" s="337"/>
      <c r="E577" s="316"/>
      <c r="F577" s="317"/>
      <c r="G577" s="138"/>
      <c r="H577" s="309"/>
      <c r="I577" s="310"/>
    </row>
    <row r="578" spans="1:9" hidden="1" x14ac:dyDescent="0.2">
      <c r="A578" s="65" t="s">
        <v>141</v>
      </c>
      <c r="B578" s="66"/>
      <c r="C578" s="499" t="s">
        <v>142</v>
      </c>
      <c r="D578" s="500"/>
      <c r="E578" s="500"/>
      <c r="F578" s="501"/>
      <c r="G578" s="30"/>
      <c r="H578" s="31"/>
      <c r="I578" s="32"/>
    </row>
    <row r="579" spans="1:9" hidden="1" x14ac:dyDescent="0.2">
      <c r="A579" s="49"/>
      <c r="B579" s="54" t="s">
        <v>16</v>
      </c>
      <c r="C579" s="33" t="s">
        <v>669</v>
      </c>
      <c r="D579" s="58" t="s">
        <v>130</v>
      </c>
      <c r="E579" s="28"/>
      <c r="F579" s="29">
        <v>7710.21</v>
      </c>
      <c r="G579" s="30">
        <f t="shared" ref="G579:G585" si="58">+E579*F579</f>
        <v>0</v>
      </c>
      <c r="H579" s="31"/>
      <c r="I579" s="32">
        <f t="shared" ref="I579:I585" si="59">G579/$H$1115</f>
        <v>0</v>
      </c>
    </row>
    <row r="580" spans="1:9" hidden="1" x14ac:dyDescent="0.2">
      <c r="A580" s="49"/>
      <c r="B580" s="54">
        <v>2</v>
      </c>
      <c r="C580" s="33" t="s">
        <v>670</v>
      </c>
      <c r="D580" s="58" t="s">
        <v>130</v>
      </c>
      <c r="E580" s="28"/>
      <c r="F580" s="29">
        <v>34728.910000000003</v>
      </c>
      <c r="G580" s="30">
        <f t="shared" si="58"/>
        <v>0</v>
      </c>
      <c r="H580" s="31"/>
      <c r="I580" s="32">
        <f t="shared" si="59"/>
        <v>0</v>
      </c>
    </row>
    <row r="581" spans="1:9" hidden="1" x14ac:dyDescent="0.2">
      <c r="A581" s="49"/>
      <c r="B581" s="54">
        <v>3</v>
      </c>
      <c r="C581" s="33" t="s">
        <v>671</v>
      </c>
      <c r="D581" s="58" t="s">
        <v>133</v>
      </c>
      <c r="E581" s="28"/>
      <c r="F581" s="29">
        <v>24418.65</v>
      </c>
      <c r="G581" s="30">
        <f t="shared" si="58"/>
        <v>0</v>
      </c>
      <c r="H581" s="31"/>
      <c r="I581" s="32">
        <f t="shared" si="59"/>
        <v>0</v>
      </c>
    </row>
    <row r="582" spans="1:9" hidden="1" x14ac:dyDescent="0.2">
      <c r="A582" s="49"/>
      <c r="B582" s="54">
        <v>4</v>
      </c>
      <c r="C582" s="33" t="s">
        <v>672</v>
      </c>
      <c r="D582" s="58" t="s">
        <v>133</v>
      </c>
      <c r="E582" s="28"/>
      <c r="F582" s="29">
        <v>2653.3</v>
      </c>
      <c r="G582" s="30">
        <f t="shared" si="58"/>
        <v>0</v>
      </c>
      <c r="H582" s="31"/>
      <c r="I582" s="32">
        <f t="shared" si="59"/>
        <v>0</v>
      </c>
    </row>
    <row r="583" spans="1:9" hidden="1" x14ac:dyDescent="0.2">
      <c r="A583" s="49"/>
      <c r="B583" s="54">
        <v>5</v>
      </c>
      <c r="C583" s="33" t="s">
        <v>673</v>
      </c>
      <c r="D583" s="58" t="s">
        <v>133</v>
      </c>
      <c r="E583" s="28"/>
      <c r="F583" s="29">
        <v>4364.67</v>
      </c>
      <c r="G583" s="30">
        <f t="shared" si="58"/>
        <v>0</v>
      </c>
      <c r="H583" s="31"/>
      <c r="I583" s="32">
        <f t="shared" si="59"/>
        <v>0</v>
      </c>
    </row>
    <row r="584" spans="1:9" hidden="1" x14ac:dyDescent="0.2">
      <c r="A584" s="49"/>
      <c r="B584" s="54">
        <v>6</v>
      </c>
      <c r="C584" s="33" t="s">
        <v>674</v>
      </c>
      <c r="D584" s="58" t="s">
        <v>133</v>
      </c>
      <c r="E584" s="28"/>
      <c r="F584" s="29">
        <v>7012.11</v>
      </c>
      <c r="G584" s="30">
        <f>+E584*F584</f>
        <v>0</v>
      </c>
      <c r="H584" s="31"/>
      <c r="I584" s="32">
        <f t="shared" si="59"/>
        <v>0</v>
      </c>
    </row>
    <row r="585" spans="1:9" hidden="1" x14ac:dyDescent="0.2">
      <c r="A585" s="49"/>
      <c r="B585" s="54">
        <v>7</v>
      </c>
      <c r="C585" s="33" t="s">
        <v>675</v>
      </c>
      <c r="D585" s="58" t="s">
        <v>130</v>
      </c>
      <c r="E585" s="28"/>
      <c r="F585" s="29">
        <v>26453.68</v>
      </c>
      <c r="G585" s="30">
        <f t="shared" si="58"/>
        <v>0</v>
      </c>
      <c r="H585" s="31"/>
      <c r="I585" s="32">
        <f t="shared" si="59"/>
        <v>0</v>
      </c>
    </row>
    <row r="586" spans="1:9" hidden="1" x14ac:dyDescent="0.2">
      <c r="A586" s="311"/>
      <c r="B586" s="134"/>
      <c r="C586" s="143"/>
      <c r="D586" s="136"/>
      <c r="E586" s="28"/>
      <c r="F586" s="137"/>
      <c r="G586" s="138"/>
      <c r="H586" s="309"/>
      <c r="I586" s="310"/>
    </row>
    <row r="587" spans="1:9" hidden="1" x14ac:dyDescent="0.2">
      <c r="A587" s="311"/>
      <c r="B587" s="134"/>
      <c r="C587" s="143"/>
      <c r="D587" s="136"/>
      <c r="E587" s="28"/>
      <c r="F587" s="137"/>
      <c r="G587" s="138"/>
      <c r="H587" s="309"/>
      <c r="I587" s="310"/>
    </row>
    <row r="588" spans="1:9" hidden="1" x14ac:dyDescent="0.2">
      <c r="A588" s="311"/>
      <c r="B588" s="134"/>
      <c r="C588" s="336"/>
      <c r="D588" s="337"/>
      <c r="E588" s="316"/>
      <c r="F588" s="317"/>
      <c r="G588" s="138"/>
      <c r="H588" s="309"/>
      <c r="I588" s="310"/>
    </row>
    <row r="589" spans="1:9" x14ac:dyDescent="0.2">
      <c r="A589" s="65" t="s">
        <v>143</v>
      </c>
      <c r="B589" s="66"/>
      <c r="C589" s="499" t="s">
        <v>144</v>
      </c>
      <c r="D589" s="500"/>
      <c r="E589" s="500"/>
      <c r="F589" s="501"/>
      <c r="G589" s="30"/>
      <c r="H589" s="31"/>
      <c r="I589" s="32"/>
    </row>
    <row r="590" spans="1:9" ht="27.75" hidden="1" customHeight="1" x14ac:dyDescent="0.2">
      <c r="A590" s="49"/>
      <c r="B590" s="54" t="s">
        <v>16</v>
      </c>
      <c r="C590" s="33" t="s">
        <v>676</v>
      </c>
      <c r="D590" s="58" t="s">
        <v>130</v>
      </c>
      <c r="E590" s="28"/>
      <c r="F590" s="29">
        <v>6042.19</v>
      </c>
      <c r="G590" s="30">
        <f t="shared" si="57"/>
        <v>0</v>
      </c>
      <c r="H590" s="31"/>
      <c r="I590" s="32">
        <f t="shared" ref="I590:I621" si="60">G590/$H$1115</f>
        <v>0</v>
      </c>
    </row>
    <row r="591" spans="1:9" ht="25.5" hidden="1" customHeight="1" x14ac:dyDescent="0.2">
      <c r="A591" s="49"/>
      <c r="B591" s="54">
        <v>2</v>
      </c>
      <c r="C591" s="33" t="s">
        <v>677</v>
      </c>
      <c r="D591" s="58" t="s">
        <v>130</v>
      </c>
      <c r="E591" s="28"/>
      <c r="F591" s="29">
        <v>7376.98</v>
      </c>
      <c r="G591" s="30">
        <f t="shared" si="57"/>
        <v>0</v>
      </c>
      <c r="H591" s="31"/>
      <c r="I591" s="32">
        <f t="shared" si="60"/>
        <v>0</v>
      </c>
    </row>
    <row r="592" spans="1:9" ht="24.75" hidden="1" customHeight="1" x14ac:dyDescent="0.2">
      <c r="A592" s="49"/>
      <c r="B592" s="54">
        <v>3</v>
      </c>
      <c r="C592" s="33" t="s">
        <v>678</v>
      </c>
      <c r="D592" s="58" t="s">
        <v>130</v>
      </c>
      <c r="E592" s="28"/>
      <c r="F592" s="29">
        <v>9750.2999999999993</v>
      </c>
      <c r="G592" s="30">
        <f t="shared" si="57"/>
        <v>0</v>
      </c>
      <c r="H592" s="31"/>
      <c r="I592" s="32">
        <f t="shared" si="60"/>
        <v>0</v>
      </c>
    </row>
    <row r="593" spans="1:9" ht="24.75" hidden="1" customHeight="1" x14ac:dyDescent="0.2">
      <c r="A593" s="49"/>
      <c r="B593" s="54">
        <v>4</v>
      </c>
      <c r="C593" s="33" t="s">
        <v>679</v>
      </c>
      <c r="D593" s="58" t="s">
        <v>130</v>
      </c>
      <c r="E593" s="28"/>
      <c r="F593" s="29">
        <v>5849.81</v>
      </c>
      <c r="G593" s="30">
        <f t="shared" si="57"/>
        <v>0</v>
      </c>
      <c r="H593" s="31"/>
      <c r="I593" s="32">
        <f t="shared" si="60"/>
        <v>0</v>
      </c>
    </row>
    <row r="594" spans="1:9" ht="24.75" customHeight="1" x14ac:dyDescent="0.2">
      <c r="A594" s="49"/>
      <c r="B594" s="54">
        <v>5</v>
      </c>
      <c r="C594" s="33" t="s">
        <v>680</v>
      </c>
      <c r="D594" s="58" t="s">
        <v>130</v>
      </c>
      <c r="E594" s="28">
        <v>13</v>
      </c>
      <c r="F594" s="29">
        <v>7232.56</v>
      </c>
      <c r="G594" s="30">
        <f t="shared" si="57"/>
        <v>94023.28</v>
      </c>
      <c r="H594" s="31"/>
      <c r="I594" s="32">
        <f t="shared" si="60"/>
        <v>1.2902500443161309E-2</v>
      </c>
    </row>
    <row r="595" spans="1:9" ht="24.75" hidden="1" customHeight="1" x14ac:dyDescent="0.2">
      <c r="A595" s="49"/>
      <c r="B595" s="54">
        <v>6</v>
      </c>
      <c r="C595" s="33" t="s">
        <v>681</v>
      </c>
      <c r="D595" s="58" t="s">
        <v>130</v>
      </c>
      <c r="E595" s="28"/>
      <c r="F595" s="29">
        <v>9648.35</v>
      </c>
      <c r="G595" s="30">
        <f t="shared" si="57"/>
        <v>0</v>
      </c>
      <c r="H595" s="31"/>
      <c r="I595" s="32">
        <f t="shared" si="60"/>
        <v>0</v>
      </c>
    </row>
    <row r="596" spans="1:9" ht="24.75" hidden="1" customHeight="1" x14ac:dyDescent="0.2">
      <c r="A596" s="49"/>
      <c r="B596" s="54">
        <v>7</v>
      </c>
      <c r="C596" s="33" t="s">
        <v>682</v>
      </c>
      <c r="D596" s="58" t="s">
        <v>130</v>
      </c>
      <c r="E596" s="28"/>
      <c r="F596" s="29">
        <v>12540.23</v>
      </c>
      <c r="G596" s="30">
        <f t="shared" si="57"/>
        <v>0</v>
      </c>
      <c r="H596" s="31"/>
      <c r="I596" s="32">
        <f t="shared" si="60"/>
        <v>0</v>
      </c>
    </row>
    <row r="597" spans="1:9" ht="24.75" hidden="1" customHeight="1" x14ac:dyDescent="0.2">
      <c r="A597" s="49"/>
      <c r="B597" s="54">
        <v>8</v>
      </c>
      <c r="C597" s="112" t="s">
        <v>683</v>
      </c>
      <c r="D597" s="58" t="s">
        <v>130</v>
      </c>
      <c r="E597" s="28"/>
      <c r="F597" s="29">
        <v>14968.54</v>
      </c>
      <c r="G597" s="30">
        <f t="shared" si="57"/>
        <v>0</v>
      </c>
      <c r="H597" s="31"/>
      <c r="I597" s="32">
        <f t="shared" si="60"/>
        <v>0</v>
      </c>
    </row>
    <row r="598" spans="1:9" ht="24.75" hidden="1" customHeight="1" x14ac:dyDescent="0.2">
      <c r="A598" s="49"/>
      <c r="B598" s="54">
        <v>9</v>
      </c>
      <c r="C598" s="33" t="s">
        <v>684</v>
      </c>
      <c r="D598" s="58" t="s">
        <v>130</v>
      </c>
      <c r="E598" s="28"/>
      <c r="F598" s="29">
        <v>5744.07</v>
      </c>
      <c r="G598" s="30">
        <f t="shared" si="57"/>
        <v>0</v>
      </c>
      <c r="H598" s="31"/>
      <c r="I598" s="32">
        <f t="shared" si="60"/>
        <v>0</v>
      </c>
    </row>
    <row r="599" spans="1:9" ht="24.75" hidden="1" customHeight="1" x14ac:dyDescent="0.2">
      <c r="A599" s="49"/>
      <c r="B599" s="54">
        <v>10</v>
      </c>
      <c r="C599" s="33" t="s">
        <v>685</v>
      </c>
      <c r="D599" s="58" t="s">
        <v>130</v>
      </c>
      <c r="E599" s="28"/>
      <c r="F599" s="29">
        <v>11825.48</v>
      </c>
      <c r="G599" s="30">
        <f t="shared" si="57"/>
        <v>0</v>
      </c>
      <c r="H599" s="31"/>
      <c r="I599" s="32">
        <f t="shared" si="60"/>
        <v>0</v>
      </c>
    </row>
    <row r="600" spans="1:9" hidden="1" x14ac:dyDescent="0.2">
      <c r="A600" s="49"/>
      <c r="B600" s="54">
        <v>11</v>
      </c>
      <c r="C600" s="33" t="s">
        <v>686</v>
      </c>
      <c r="D600" s="58" t="s">
        <v>130</v>
      </c>
      <c r="E600" s="28"/>
      <c r="F600" s="29">
        <v>4294.55</v>
      </c>
      <c r="G600" s="30">
        <f t="shared" si="57"/>
        <v>0</v>
      </c>
      <c r="H600" s="31"/>
      <c r="I600" s="32">
        <f t="shared" si="60"/>
        <v>0</v>
      </c>
    </row>
    <row r="601" spans="1:9" hidden="1" x14ac:dyDescent="0.2">
      <c r="A601" s="49"/>
      <c r="B601" s="54">
        <v>12</v>
      </c>
      <c r="C601" s="33" t="s">
        <v>687</v>
      </c>
      <c r="D601" s="58" t="s">
        <v>130</v>
      </c>
      <c r="E601" s="28"/>
      <c r="F601" s="29">
        <v>4762.0600000000004</v>
      </c>
      <c r="G601" s="30">
        <f t="shared" si="57"/>
        <v>0</v>
      </c>
      <c r="H601" s="31"/>
      <c r="I601" s="32">
        <f t="shared" si="60"/>
        <v>0</v>
      </c>
    </row>
    <row r="602" spans="1:9" ht="26.25" hidden="1" customHeight="1" x14ac:dyDescent="0.2">
      <c r="A602" s="49"/>
      <c r="B602" s="54">
        <v>13</v>
      </c>
      <c r="C602" s="33" t="s">
        <v>688</v>
      </c>
      <c r="D602" s="58" t="s">
        <v>130</v>
      </c>
      <c r="E602" s="28"/>
      <c r="F602" s="29">
        <v>5155.1099999999997</v>
      </c>
      <c r="G602" s="30">
        <f t="shared" si="57"/>
        <v>0</v>
      </c>
      <c r="H602" s="31"/>
      <c r="I602" s="32">
        <f t="shared" si="60"/>
        <v>0</v>
      </c>
    </row>
    <row r="603" spans="1:9" ht="29.25" hidden="1" customHeight="1" x14ac:dyDescent="0.2">
      <c r="A603" s="49"/>
      <c r="B603" s="54">
        <v>14</v>
      </c>
      <c r="C603" s="33" t="s">
        <v>689</v>
      </c>
      <c r="D603" s="58" t="s">
        <v>130</v>
      </c>
      <c r="E603" s="28"/>
      <c r="F603" s="29">
        <v>7561.07</v>
      </c>
      <c r="G603" s="30">
        <f t="shared" si="57"/>
        <v>0</v>
      </c>
      <c r="H603" s="31"/>
      <c r="I603" s="32">
        <f t="shared" si="60"/>
        <v>0</v>
      </c>
    </row>
    <row r="604" spans="1:9" ht="17.25" hidden="1" customHeight="1" x14ac:dyDescent="0.2">
      <c r="A604" s="49"/>
      <c r="B604" s="54">
        <v>15</v>
      </c>
      <c r="C604" s="33" t="s">
        <v>690</v>
      </c>
      <c r="D604" s="58" t="s">
        <v>130</v>
      </c>
      <c r="E604" s="28"/>
      <c r="F604" s="29">
        <v>11822.75</v>
      </c>
      <c r="G604" s="30">
        <f t="shared" si="57"/>
        <v>0</v>
      </c>
      <c r="H604" s="31"/>
      <c r="I604" s="32">
        <f t="shared" si="60"/>
        <v>0</v>
      </c>
    </row>
    <row r="605" spans="1:9" ht="17.25" hidden="1" customHeight="1" x14ac:dyDescent="0.2">
      <c r="A605" s="49"/>
      <c r="B605" s="54">
        <v>16</v>
      </c>
      <c r="C605" s="33" t="s">
        <v>691</v>
      </c>
      <c r="D605" s="58" t="s">
        <v>130</v>
      </c>
      <c r="E605" s="28"/>
      <c r="F605" s="29">
        <v>3713.32</v>
      </c>
      <c r="G605" s="30">
        <f t="shared" si="57"/>
        <v>0</v>
      </c>
      <c r="H605" s="31"/>
      <c r="I605" s="32">
        <f t="shared" si="60"/>
        <v>0</v>
      </c>
    </row>
    <row r="606" spans="1:9" ht="17.25" customHeight="1" x14ac:dyDescent="0.2">
      <c r="A606" s="49"/>
      <c r="B606" s="54">
        <v>17</v>
      </c>
      <c r="C606" s="33" t="s">
        <v>692</v>
      </c>
      <c r="D606" s="58" t="s">
        <v>130</v>
      </c>
      <c r="E606" s="28">
        <v>2</v>
      </c>
      <c r="F606" s="29">
        <v>5762.39</v>
      </c>
      <c r="G606" s="30">
        <f t="shared" si="57"/>
        <v>11524.78</v>
      </c>
      <c r="H606" s="31"/>
      <c r="I606" s="32">
        <f t="shared" si="60"/>
        <v>1.581507038015868E-3</v>
      </c>
    </row>
    <row r="607" spans="1:9" ht="27" hidden="1" customHeight="1" x14ac:dyDescent="0.2">
      <c r="A607" s="49"/>
      <c r="B607" s="54">
        <v>18</v>
      </c>
      <c r="C607" s="33" t="s">
        <v>693</v>
      </c>
      <c r="D607" s="58" t="s">
        <v>130</v>
      </c>
      <c r="E607" s="28"/>
      <c r="F607" s="29">
        <v>7916.04</v>
      </c>
      <c r="G607" s="30">
        <f t="shared" si="57"/>
        <v>0</v>
      </c>
      <c r="H607" s="31"/>
      <c r="I607" s="32">
        <f t="shared" si="60"/>
        <v>0</v>
      </c>
    </row>
    <row r="608" spans="1:9" ht="19.5" hidden="1" customHeight="1" x14ac:dyDescent="0.2">
      <c r="A608" s="49"/>
      <c r="B608" s="54">
        <v>19</v>
      </c>
      <c r="C608" s="33" t="s">
        <v>694</v>
      </c>
      <c r="D608" s="58" t="s">
        <v>130</v>
      </c>
      <c r="E608" s="28"/>
      <c r="F608" s="29">
        <v>4315.22</v>
      </c>
      <c r="G608" s="30">
        <f t="shared" si="57"/>
        <v>0</v>
      </c>
      <c r="H608" s="31"/>
      <c r="I608" s="32">
        <f t="shared" si="60"/>
        <v>0</v>
      </c>
    </row>
    <row r="609" spans="1:9" ht="19.5" hidden="1" customHeight="1" x14ac:dyDescent="0.2">
      <c r="A609" s="49"/>
      <c r="B609" s="54">
        <v>20</v>
      </c>
      <c r="C609" s="33" t="s">
        <v>695</v>
      </c>
      <c r="D609" s="58" t="s">
        <v>130</v>
      </c>
      <c r="E609" s="28"/>
      <c r="F609" s="29">
        <v>4983.7</v>
      </c>
      <c r="G609" s="30">
        <f t="shared" si="57"/>
        <v>0</v>
      </c>
      <c r="H609" s="31"/>
      <c r="I609" s="32">
        <f t="shared" si="60"/>
        <v>0</v>
      </c>
    </row>
    <row r="610" spans="1:9" ht="26.25" hidden="1" customHeight="1" x14ac:dyDescent="0.2">
      <c r="A610" s="49"/>
      <c r="B610" s="54">
        <v>21</v>
      </c>
      <c r="C610" s="33" t="s">
        <v>696</v>
      </c>
      <c r="D610" s="58" t="s">
        <v>130</v>
      </c>
      <c r="E610" s="28"/>
      <c r="F610" s="29">
        <v>8952.76</v>
      </c>
      <c r="G610" s="30">
        <f>+E610*F610</f>
        <v>0</v>
      </c>
      <c r="H610" s="31"/>
      <c r="I610" s="32">
        <f t="shared" si="60"/>
        <v>0</v>
      </c>
    </row>
    <row r="611" spans="1:9" ht="26.25" hidden="1" customHeight="1" x14ac:dyDescent="0.2">
      <c r="A611" s="49"/>
      <c r="B611" s="54">
        <v>22</v>
      </c>
      <c r="C611" s="33" t="s">
        <v>697</v>
      </c>
      <c r="D611" s="58" t="s">
        <v>130</v>
      </c>
      <c r="E611" s="28"/>
      <c r="F611" s="29">
        <v>7564.48</v>
      </c>
      <c r="G611" s="30">
        <f>+E611*F611</f>
        <v>0</v>
      </c>
      <c r="H611" s="31"/>
      <c r="I611" s="32">
        <f t="shared" si="60"/>
        <v>0</v>
      </c>
    </row>
    <row r="612" spans="1:9" ht="25.5" hidden="1" customHeight="1" x14ac:dyDescent="0.2">
      <c r="A612" s="49"/>
      <c r="B612" s="54">
        <v>23</v>
      </c>
      <c r="C612" s="33" t="s">
        <v>698</v>
      </c>
      <c r="D612" s="58" t="s">
        <v>130</v>
      </c>
      <c r="E612" s="28"/>
      <c r="F612" s="29">
        <v>9228.99</v>
      </c>
      <c r="G612" s="30">
        <f>+E612*F612</f>
        <v>0</v>
      </c>
      <c r="H612" s="31"/>
      <c r="I612" s="32">
        <f t="shared" si="60"/>
        <v>0</v>
      </c>
    </row>
    <row r="613" spans="1:9" ht="15.75" hidden="1" customHeight="1" x14ac:dyDescent="0.2">
      <c r="A613" s="49"/>
      <c r="B613" s="54">
        <v>24</v>
      </c>
      <c r="C613" s="289" t="s">
        <v>1063</v>
      </c>
      <c r="D613" s="58" t="s">
        <v>130</v>
      </c>
      <c r="E613" s="28"/>
      <c r="F613" s="29">
        <v>9006.4500000000007</v>
      </c>
      <c r="G613" s="30">
        <f>+E613*F613</f>
        <v>0</v>
      </c>
      <c r="H613" s="31"/>
      <c r="I613" s="32">
        <f t="shared" si="60"/>
        <v>0</v>
      </c>
    </row>
    <row r="614" spans="1:9" ht="15.75" hidden="1" customHeight="1" x14ac:dyDescent="0.2">
      <c r="A614" s="49"/>
      <c r="B614" s="54">
        <v>25</v>
      </c>
      <c r="C614" s="289" t="s">
        <v>1062</v>
      </c>
      <c r="D614" s="58" t="s">
        <v>130</v>
      </c>
      <c r="E614" s="284"/>
      <c r="F614" s="285">
        <v>5476.99</v>
      </c>
      <c r="G614" s="286">
        <f t="shared" ref="G614" si="61">+E614*F614</f>
        <v>0</v>
      </c>
      <c r="H614" s="287"/>
      <c r="I614" s="288">
        <f t="shared" si="60"/>
        <v>0</v>
      </c>
    </row>
    <row r="615" spans="1:9" ht="15.75" hidden="1" customHeight="1" x14ac:dyDescent="0.2">
      <c r="A615" s="49"/>
      <c r="B615" s="54">
        <v>26</v>
      </c>
      <c r="C615" s="33" t="s">
        <v>699</v>
      </c>
      <c r="D615" s="58" t="s">
        <v>130</v>
      </c>
      <c r="E615" s="28"/>
      <c r="F615" s="29">
        <v>4113.18</v>
      </c>
      <c r="G615" s="30">
        <f t="shared" ref="G615:G621" si="62">+E615*F615</f>
        <v>0</v>
      </c>
      <c r="H615" s="31"/>
      <c r="I615" s="32">
        <f t="shared" si="60"/>
        <v>0</v>
      </c>
    </row>
    <row r="616" spans="1:9" ht="15.75" hidden="1" customHeight="1" x14ac:dyDescent="0.2">
      <c r="A616" s="49"/>
      <c r="B616" s="54">
        <v>27</v>
      </c>
      <c r="C616" s="33" t="s">
        <v>700</v>
      </c>
      <c r="D616" s="58" t="s">
        <v>130</v>
      </c>
      <c r="E616" s="28"/>
      <c r="F616" s="29">
        <v>8941.2800000000007</v>
      </c>
      <c r="G616" s="30">
        <f t="shared" si="62"/>
        <v>0</v>
      </c>
      <c r="H616" s="31"/>
      <c r="I616" s="32">
        <f t="shared" si="60"/>
        <v>0</v>
      </c>
    </row>
    <row r="617" spans="1:9" ht="15.75" hidden="1" customHeight="1" x14ac:dyDescent="0.2">
      <c r="A617" s="49"/>
      <c r="B617" s="54">
        <v>28</v>
      </c>
      <c r="C617" s="33" t="s">
        <v>701</v>
      </c>
      <c r="D617" s="58" t="s">
        <v>130</v>
      </c>
      <c r="E617" s="28"/>
      <c r="F617" s="29">
        <v>4994.55</v>
      </c>
      <c r="G617" s="30">
        <f t="shared" si="62"/>
        <v>0</v>
      </c>
      <c r="H617" s="31"/>
      <c r="I617" s="32">
        <f t="shared" si="60"/>
        <v>0</v>
      </c>
    </row>
    <row r="618" spans="1:9" ht="15.75" hidden="1" customHeight="1" x14ac:dyDescent="0.2">
      <c r="A618" s="49"/>
      <c r="B618" s="54">
        <v>29</v>
      </c>
      <c r="C618" s="33" t="s">
        <v>702</v>
      </c>
      <c r="D618" s="58" t="s">
        <v>130</v>
      </c>
      <c r="E618" s="28"/>
      <c r="F618" s="29">
        <v>8941.2800000000007</v>
      </c>
      <c r="G618" s="30">
        <f t="shared" si="62"/>
        <v>0</v>
      </c>
      <c r="H618" s="31"/>
      <c r="I618" s="32">
        <f t="shared" si="60"/>
        <v>0</v>
      </c>
    </row>
    <row r="619" spans="1:9" ht="15.75" hidden="1" customHeight="1" x14ac:dyDescent="0.2">
      <c r="A619" s="49"/>
      <c r="B619" s="54">
        <v>30</v>
      </c>
      <c r="C619" s="33" t="s">
        <v>703</v>
      </c>
      <c r="D619" s="58" t="s">
        <v>130</v>
      </c>
      <c r="E619" s="28"/>
      <c r="F619" s="29">
        <v>10571.17</v>
      </c>
      <c r="G619" s="30">
        <f t="shared" si="62"/>
        <v>0</v>
      </c>
      <c r="H619" s="31"/>
      <c r="I619" s="32">
        <f t="shared" si="60"/>
        <v>0</v>
      </c>
    </row>
    <row r="620" spans="1:9" ht="15.75" hidden="1" customHeight="1" x14ac:dyDescent="0.2">
      <c r="A620" s="49"/>
      <c r="B620" s="54">
        <v>31</v>
      </c>
      <c r="C620" s="33" t="s">
        <v>704</v>
      </c>
      <c r="D620" s="58" t="s">
        <v>130</v>
      </c>
      <c r="E620" s="28"/>
      <c r="F620" s="29">
        <v>13396.75</v>
      </c>
      <c r="G620" s="30">
        <f t="shared" si="62"/>
        <v>0</v>
      </c>
      <c r="H620" s="31"/>
      <c r="I620" s="32">
        <f t="shared" si="60"/>
        <v>0</v>
      </c>
    </row>
    <row r="621" spans="1:9" ht="15.75" hidden="1" customHeight="1" x14ac:dyDescent="0.2">
      <c r="A621" s="49"/>
      <c r="B621" s="54">
        <v>32</v>
      </c>
      <c r="C621" s="33" t="s">
        <v>705</v>
      </c>
      <c r="D621" s="58" t="s">
        <v>130</v>
      </c>
      <c r="E621" s="28"/>
      <c r="F621" s="29">
        <v>19893.62</v>
      </c>
      <c r="G621" s="30">
        <f t="shared" si="62"/>
        <v>0</v>
      </c>
      <c r="H621" s="31"/>
      <c r="I621" s="32">
        <f t="shared" si="60"/>
        <v>0</v>
      </c>
    </row>
    <row r="622" spans="1:9" ht="30" hidden="1" customHeight="1" x14ac:dyDescent="0.2">
      <c r="A622" s="49"/>
      <c r="B622" s="54">
        <v>33</v>
      </c>
      <c r="C622" s="33" t="s">
        <v>706</v>
      </c>
      <c r="D622" s="58" t="s">
        <v>130</v>
      </c>
      <c r="E622" s="28"/>
      <c r="F622" s="29">
        <v>11535.15</v>
      </c>
      <c r="G622" s="30">
        <f t="shared" si="57"/>
        <v>0</v>
      </c>
      <c r="H622" s="31"/>
      <c r="I622" s="32">
        <f t="shared" ref="I622:I643" si="63">G622/$H$1115</f>
        <v>0</v>
      </c>
    </row>
    <row r="623" spans="1:9" ht="27" customHeight="1" x14ac:dyDescent="0.2">
      <c r="A623" s="49"/>
      <c r="B623" s="54">
        <v>34</v>
      </c>
      <c r="C623" s="33" t="s">
        <v>707</v>
      </c>
      <c r="D623" s="58" t="s">
        <v>130</v>
      </c>
      <c r="E623" s="28">
        <v>2</v>
      </c>
      <c r="F623" s="29">
        <v>19135.11</v>
      </c>
      <c r="G623" s="30">
        <f>+E623*F623</f>
        <v>38270.22</v>
      </c>
      <c r="H623" s="31"/>
      <c r="I623" s="32">
        <f t="shared" si="63"/>
        <v>5.2516943730306024E-3</v>
      </c>
    </row>
    <row r="624" spans="1:9" hidden="1" x14ac:dyDescent="0.2">
      <c r="A624" s="49"/>
      <c r="B624" s="54">
        <v>35</v>
      </c>
      <c r="C624" s="33" t="s">
        <v>708</v>
      </c>
      <c r="D624" s="58" t="s">
        <v>130</v>
      </c>
      <c r="E624" s="28"/>
      <c r="F624" s="29">
        <v>12115.34</v>
      </c>
      <c r="G624" s="30">
        <f t="shared" si="57"/>
        <v>0</v>
      </c>
      <c r="H624" s="31"/>
      <c r="I624" s="32">
        <f t="shared" si="63"/>
        <v>0</v>
      </c>
    </row>
    <row r="625" spans="1:9" hidden="1" x14ac:dyDescent="0.2">
      <c r="A625" s="49"/>
      <c r="B625" s="54">
        <v>36</v>
      </c>
      <c r="C625" s="33" t="s">
        <v>709</v>
      </c>
      <c r="D625" s="58" t="s">
        <v>130</v>
      </c>
      <c r="E625" s="28"/>
      <c r="F625" s="29">
        <v>4103.5200000000004</v>
      </c>
      <c r="G625" s="30">
        <f t="shared" si="57"/>
        <v>0</v>
      </c>
      <c r="H625" s="31"/>
      <c r="I625" s="32">
        <f t="shared" si="63"/>
        <v>0</v>
      </c>
    </row>
    <row r="626" spans="1:9" hidden="1" x14ac:dyDescent="0.2">
      <c r="A626" s="49"/>
      <c r="B626" s="54">
        <v>37</v>
      </c>
      <c r="C626" s="33" t="s">
        <v>710</v>
      </c>
      <c r="D626" s="58" t="s">
        <v>130</v>
      </c>
      <c r="E626" s="28"/>
      <c r="F626" s="29">
        <v>1929.89</v>
      </c>
      <c r="G626" s="30">
        <f t="shared" si="57"/>
        <v>0</v>
      </c>
      <c r="H626" s="31"/>
      <c r="I626" s="32">
        <f t="shared" si="63"/>
        <v>0</v>
      </c>
    </row>
    <row r="627" spans="1:9" hidden="1" x14ac:dyDescent="0.2">
      <c r="A627" s="49"/>
      <c r="B627" s="54">
        <v>38</v>
      </c>
      <c r="C627" s="33" t="s">
        <v>711</v>
      </c>
      <c r="D627" s="58" t="s">
        <v>130</v>
      </c>
      <c r="E627" s="28"/>
      <c r="F627" s="29">
        <v>2264.37</v>
      </c>
      <c r="G627" s="30">
        <f t="shared" si="57"/>
        <v>0</v>
      </c>
      <c r="H627" s="31"/>
      <c r="I627" s="32">
        <f t="shared" si="63"/>
        <v>0</v>
      </c>
    </row>
    <row r="628" spans="1:9" ht="26.25" thickBot="1" x14ac:dyDescent="0.25">
      <c r="A628" s="49"/>
      <c r="B628" s="54">
        <v>39</v>
      </c>
      <c r="C628" s="33" t="s">
        <v>712</v>
      </c>
      <c r="D628" s="58" t="s">
        <v>130</v>
      </c>
      <c r="E628" s="28">
        <v>3</v>
      </c>
      <c r="F628" s="29">
        <v>2587.92</v>
      </c>
      <c r="G628" s="30">
        <f t="shared" si="57"/>
        <v>7763.76</v>
      </c>
      <c r="H628" s="31"/>
      <c r="I628" s="32">
        <f t="shared" si="63"/>
        <v>1.065394834562228E-3</v>
      </c>
    </row>
    <row r="629" spans="1:9" ht="20.45" hidden="1" customHeight="1" x14ac:dyDescent="0.2">
      <c r="A629" s="49"/>
      <c r="B629" s="54">
        <v>40</v>
      </c>
      <c r="C629" s="33" t="s">
        <v>713</v>
      </c>
      <c r="D629" s="58" t="s">
        <v>130</v>
      </c>
      <c r="E629" s="28"/>
      <c r="F629" s="29">
        <v>10799.94</v>
      </c>
      <c r="G629" s="30">
        <f t="shared" si="57"/>
        <v>0</v>
      </c>
      <c r="H629" s="31"/>
      <c r="I629" s="32">
        <f t="shared" si="63"/>
        <v>0</v>
      </c>
    </row>
    <row r="630" spans="1:9" ht="23.25" hidden="1" customHeight="1" x14ac:dyDescent="0.2">
      <c r="A630" s="49"/>
      <c r="B630" s="54">
        <v>41</v>
      </c>
      <c r="C630" s="33" t="s">
        <v>714</v>
      </c>
      <c r="D630" s="58" t="s">
        <v>130</v>
      </c>
      <c r="E630" s="28"/>
      <c r="F630" s="29">
        <v>16607.18</v>
      </c>
      <c r="G630" s="30">
        <f t="shared" si="57"/>
        <v>0</v>
      </c>
      <c r="H630" s="31"/>
      <c r="I630" s="32">
        <f t="shared" si="63"/>
        <v>0</v>
      </c>
    </row>
    <row r="631" spans="1:9" ht="17.25" hidden="1" customHeight="1" x14ac:dyDescent="0.2">
      <c r="A631" s="49"/>
      <c r="B631" s="54">
        <v>42</v>
      </c>
      <c r="C631" s="33" t="s">
        <v>715</v>
      </c>
      <c r="D631" s="58" t="s">
        <v>130</v>
      </c>
      <c r="E631" s="28"/>
      <c r="F631" s="29">
        <v>4557.6000000000004</v>
      </c>
      <c r="G631" s="30">
        <f t="shared" si="57"/>
        <v>0</v>
      </c>
      <c r="H631" s="31"/>
      <c r="I631" s="32">
        <f t="shared" si="63"/>
        <v>0</v>
      </c>
    </row>
    <row r="632" spans="1:9" ht="17.25" hidden="1" customHeight="1" x14ac:dyDescent="0.2">
      <c r="A632" s="49"/>
      <c r="B632" s="282" t="s">
        <v>1066</v>
      </c>
      <c r="C632" s="33" t="s">
        <v>716</v>
      </c>
      <c r="D632" s="58" t="s">
        <v>130</v>
      </c>
      <c r="E632" s="28"/>
      <c r="F632" s="29">
        <v>4839.71</v>
      </c>
      <c r="G632" s="30">
        <f t="shared" si="57"/>
        <v>0</v>
      </c>
      <c r="H632" s="31"/>
      <c r="I632" s="32">
        <f t="shared" si="63"/>
        <v>0</v>
      </c>
    </row>
    <row r="633" spans="1:9" ht="16.5" hidden="1" customHeight="1" x14ac:dyDescent="0.2">
      <c r="A633" s="49"/>
      <c r="B633" s="282" t="s">
        <v>1067</v>
      </c>
      <c r="C633" s="33" t="s">
        <v>717</v>
      </c>
      <c r="D633" s="58" t="s">
        <v>130</v>
      </c>
      <c r="E633" s="28"/>
      <c r="F633" s="29">
        <v>5194.5600000000004</v>
      </c>
      <c r="G633" s="30">
        <f t="shared" si="57"/>
        <v>0</v>
      </c>
      <c r="H633" s="31"/>
      <c r="I633" s="32">
        <f t="shared" si="63"/>
        <v>0</v>
      </c>
    </row>
    <row r="634" spans="1:9" ht="17.25" hidden="1" customHeight="1" x14ac:dyDescent="0.2">
      <c r="A634" s="49"/>
      <c r="B634" s="282" t="s">
        <v>1068</v>
      </c>
      <c r="C634" s="33" t="s">
        <v>718</v>
      </c>
      <c r="D634" s="58" t="s">
        <v>130</v>
      </c>
      <c r="E634" s="28"/>
      <c r="F634" s="29">
        <v>40567.120000000003</v>
      </c>
      <c r="G634" s="30">
        <f t="shared" si="57"/>
        <v>0</v>
      </c>
      <c r="H634" s="31"/>
      <c r="I634" s="32">
        <f t="shared" si="63"/>
        <v>0</v>
      </c>
    </row>
    <row r="635" spans="1:9" ht="28.5" hidden="1" customHeight="1" x14ac:dyDescent="0.2">
      <c r="A635" s="49"/>
      <c r="B635" s="282" t="s">
        <v>1069</v>
      </c>
      <c r="C635" s="33" t="s">
        <v>719</v>
      </c>
      <c r="D635" s="58" t="s">
        <v>130</v>
      </c>
      <c r="E635" s="28"/>
      <c r="F635" s="29">
        <v>77616.3</v>
      </c>
      <c r="G635" s="30">
        <f t="shared" si="57"/>
        <v>0</v>
      </c>
      <c r="H635" s="31"/>
      <c r="I635" s="32">
        <f t="shared" si="63"/>
        <v>0</v>
      </c>
    </row>
    <row r="636" spans="1:9" ht="16.5" hidden="1" customHeight="1" x14ac:dyDescent="0.2">
      <c r="A636" s="49"/>
      <c r="B636" s="282" t="s">
        <v>1070</v>
      </c>
      <c r="C636" s="33" t="s">
        <v>720</v>
      </c>
      <c r="D636" s="58" t="s">
        <v>130</v>
      </c>
      <c r="E636" s="28"/>
      <c r="F636" s="29">
        <v>62281.919999999998</v>
      </c>
      <c r="G636" s="30">
        <f t="shared" si="57"/>
        <v>0</v>
      </c>
      <c r="H636" s="31"/>
      <c r="I636" s="32">
        <f t="shared" si="63"/>
        <v>0</v>
      </c>
    </row>
    <row r="637" spans="1:9" ht="16.5" hidden="1" customHeight="1" x14ac:dyDescent="0.2">
      <c r="A637" s="49"/>
      <c r="B637" s="282" t="s">
        <v>1071</v>
      </c>
      <c r="C637" s="33" t="s">
        <v>721</v>
      </c>
      <c r="D637" s="58" t="s">
        <v>130</v>
      </c>
      <c r="E637" s="28"/>
      <c r="F637" s="29">
        <v>31904.66</v>
      </c>
      <c r="G637" s="30">
        <f t="shared" si="57"/>
        <v>0</v>
      </c>
      <c r="H637" s="31"/>
      <c r="I637" s="32">
        <f t="shared" si="63"/>
        <v>0</v>
      </c>
    </row>
    <row r="638" spans="1:9" ht="16.5" hidden="1" customHeight="1" x14ac:dyDescent="0.2">
      <c r="A638" s="49"/>
      <c r="B638" s="282" t="s">
        <v>156</v>
      </c>
      <c r="C638" s="33" t="s">
        <v>722</v>
      </c>
      <c r="D638" s="58" t="s">
        <v>130</v>
      </c>
      <c r="E638" s="28"/>
      <c r="F638" s="29">
        <v>205487.46</v>
      </c>
      <c r="G638" s="30">
        <f t="shared" si="57"/>
        <v>0</v>
      </c>
      <c r="H638" s="31"/>
      <c r="I638" s="32">
        <f t="shared" si="63"/>
        <v>0</v>
      </c>
    </row>
    <row r="639" spans="1:9" ht="25.5" hidden="1" customHeight="1" x14ac:dyDescent="0.2">
      <c r="A639" s="49"/>
      <c r="B639" s="282" t="s">
        <v>1072</v>
      </c>
      <c r="C639" s="33" t="s">
        <v>1091</v>
      </c>
      <c r="D639" s="58" t="s">
        <v>130</v>
      </c>
      <c r="E639" s="28"/>
      <c r="F639" s="29">
        <v>16742.740000000002</v>
      </c>
      <c r="G639" s="30">
        <f t="shared" ref="G639:G641" si="64">+E639*F639</f>
        <v>0</v>
      </c>
      <c r="H639" s="31"/>
      <c r="I639" s="32">
        <f t="shared" si="63"/>
        <v>0</v>
      </c>
    </row>
    <row r="640" spans="1:9" ht="25.5" hidden="1" customHeight="1" x14ac:dyDescent="0.2">
      <c r="A640" s="49"/>
      <c r="B640" s="282" t="s">
        <v>1073</v>
      </c>
      <c r="C640" s="33" t="s">
        <v>1092</v>
      </c>
      <c r="D640" s="58" t="s">
        <v>130</v>
      </c>
      <c r="E640" s="28"/>
      <c r="F640" s="29">
        <v>247092.44</v>
      </c>
      <c r="G640" s="30">
        <f t="shared" si="64"/>
        <v>0</v>
      </c>
      <c r="H640" s="31"/>
      <c r="I640" s="32">
        <f t="shared" si="63"/>
        <v>0</v>
      </c>
    </row>
    <row r="641" spans="1:10" ht="25.5" hidden="1" customHeight="1" x14ac:dyDescent="0.2">
      <c r="A641" s="49"/>
      <c r="B641" s="282" t="s">
        <v>1074</v>
      </c>
      <c r="C641" s="33" t="s">
        <v>1093</v>
      </c>
      <c r="D641" s="58" t="s">
        <v>130</v>
      </c>
      <c r="E641" s="28"/>
      <c r="F641" s="29">
        <v>285992.51</v>
      </c>
      <c r="G641" s="30">
        <f t="shared" si="64"/>
        <v>0</v>
      </c>
      <c r="H641" s="31"/>
      <c r="I641" s="32">
        <f t="shared" si="63"/>
        <v>0</v>
      </c>
    </row>
    <row r="642" spans="1:10" ht="16.5" hidden="1" customHeight="1" x14ac:dyDescent="0.2">
      <c r="A642" s="49"/>
      <c r="B642" s="282" t="s">
        <v>1075</v>
      </c>
      <c r="C642" s="33" t="s">
        <v>723</v>
      </c>
      <c r="D642" s="58" t="s">
        <v>130</v>
      </c>
      <c r="E642" s="28"/>
      <c r="F642" s="29">
        <v>0</v>
      </c>
      <c r="G642" s="30">
        <f t="shared" si="57"/>
        <v>0</v>
      </c>
      <c r="H642" s="31"/>
      <c r="I642" s="32">
        <f t="shared" si="63"/>
        <v>0</v>
      </c>
    </row>
    <row r="643" spans="1:10" hidden="1" x14ac:dyDescent="0.2">
      <c r="A643" s="49"/>
      <c r="B643" s="282" t="s">
        <v>1076</v>
      </c>
      <c r="C643" s="33" t="s">
        <v>724</v>
      </c>
      <c r="D643" s="58" t="s">
        <v>133</v>
      </c>
      <c r="E643" s="28"/>
      <c r="F643" s="29">
        <v>2024.43</v>
      </c>
      <c r="G643" s="30">
        <f t="shared" si="57"/>
        <v>0</v>
      </c>
      <c r="H643" s="31"/>
      <c r="I643" s="32">
        <f t="shared" si="63"/>
        <v>0</v>
      </c>
    </row>
    <row r="644" spans="1:10" hidden="1" x14ac:dyDescent="0.2">
      <c r="A644" s="311"/>
      <c r="B644" s="362"/>
      <c r="C644" s="143"/>
      <c r="D644" s="136"/>
      <c r="E644" s="28"/>
      <c r="F644" s="137"/>
      <c r="G644" s="138"/>
      <c r="H644" s="309"/>
      <c r="I644" s="310"/>
    </row>
    <row r="645" spans="1:10" hidden="1" x14ac:dyDescent="0.2">
      <c r="A645" s="311"/>
      <c r="B645" s="362"/>
      <c r="C645" s="143"/>
      <c r="D645" s="136"/>
      <c r="E645" s="28"/>
      <c r="F645" s="137"/>
      <c r="G645" s="138"/>
      <c r="H645" s="309"/>
      <c r="I645" s="310"/>
    </row>
    <row r="646" spans="1:10" hidden="1" x14ac:dyDescent="0.2">
      <c r="A646" s="311"/>
      <c r="B646" s="362"/>
      <c r="C646" s="143"/>
      <c r="D646" s="136"/>
      <c r="E646" s="28"/>
      <c r="F646" s="137"/>
      <c r="G646" s="138"/>
      <c r="H646" s="309"/>
      <c r="I646" s="310"/>
    </row>
    <row r="647" spans="1:10" hidden="1" x14ac:dyDescent="0.2">
      <c r="A647" s="311"/>
      <c r="B647" s="362"/>
      <c r="C647" s="143"/>
      <c r="D647" s="136"/>
      <c r="E647" s="28"/>
      <c r="F647" s="137"/>
      <c r="G647" s="138"/>
      <c r="H647" s="309"/>
      <c r="I647" s="310"/>
    </row>
    <row r="648" spans="1:10" hidden="1" x14ac:dyDescent="0.2">
      <c r="A648" s="311"/>
      <c r="B648" s="362"/>
      <c r="C648" s="143"/>
      <c r="D648" s="136"/>
      <c r="E648" s="28"/>
      <c r="F648" s="137"/>
      <c r="G648" s="138"/>
      <c r="H648" s="309"/>
      <c r="I648" s="310"/>
    </row>
    <row r="649" spans="1:10" hidden="1" x14ac:dyDescent="0.2">
      <c r="A649" s="311"/>
      <c r="B649" s="362"/>
      <c r="C649" s="143"/>
      <c r="D649" s="136"/>
      <c r="E649" s="28"/>
      <c r="F649" s="137"/>
      <c r="G649" s="138"/>
      <c r="H649" s="309"/>
      <c r="I649" s="310"/>
    </row>
    <row r="650" spans="1:10" ht="13.5" hidden="1" thickBot="1" x14ac:dyDescent="0.25">
      <c r="A650" s="344"/>
      <c r="B650" s="345"/>
      <c r="C650" s="372"/>
      <c r="D650" s="347"/>
      <c r="E650" s="328"/>
      <c r="F650" s="348"/>
      <c r="G650" s="358"/>
      <c r="H650" s="350"/>
      <c r="I650" s="351"/>
    </row>
    <row r="651" spans="1:10" ht="16.5" thickBot="1" x14ac:dyDescent="0.3">
      <c r="A651" s="10" t="s">
        <v>35</v>
      </c>
      <c r="B651" s="11"/>
      <c r="C651" s="508" t="s">
        <v>145</v>
      </c>
      <c r="D651" s="509"/>
      <c r="E651" s="509"/>
      <c r="F651" s="509"/>
      <c r="G651" s="510"/>
      <c r="H651" s="12">
        <f>SUM(G653:G796)</f>
        <v>349629.94400000002</v>
      </c>
      <c r="I651" s="13">
        <f>H651/$H$1115</f>
        <v>4.797854858288781E-2</v>
      </c>
      <c r="J651" s="14" t="s">
        <v>18</v>
      </c>
    </row>
    <row r="652" spans="1:10" x14ac:dyDescent="0.2">
      <c r="A652" s="65" t="s">
        <v>146</v>
      </c>
      <c r="B652" s="54"/>
      <c r="C652" s="499" t="s">
        <v>147</v>
      </c>
      <c r="D652" s="500"/>
      <c r="E652" s="500"/>
      <c r="F652" s="501"/>
      <c r="G652" s="37"/>
      <c r="H652" s="38"/>
      <c r="I652" s="39"/>
      <c r="J652" s="14"/>
    </row>
    <row r="653" spans="1:10" hidden="1" x14ac:dyDescent="0.2">
      <c r="A653" s="49"/>
      <c r="B653" s="54" t="s">
        <v>16</v>
      </c>
      <c r="C653" s="26" t="s">
        <v>725</v>
      </c>
      <c r="D653" s="58" t="s">
        <v>130</v>
      </c>
      <c r="E653" s="28"/>
      <c r="F653" s="29">
        <v>236013.18</v>
      </c>
      <c r="G653" s="30">
        <f t="shared" ref="G653:G670" si="65">+E653*F653</f>
        <v>0</v>
      </c>
      <c r="H653" s="31"/>
      <c r="I653" s="32">
        <f t="shared" ref="I653:I670" si="66">G653/$H$1115</f>
        <v>0</v>
      </c>
    </row>
    <row r="654" spans="1:10" hidden="1" x14ac:dyDescent="0.2">
      <c r="A654" s="49"/>
      <c r="B654" s="54">
        <v>2</v>
      </c>
      <c r="C654" s="26" t="s">
        <v>726</v>
      </c>
      <c r="D654" s="58" t="s">
        <v>50</v>
      </c>
      <c r="E654" s="28"/>
      <c r="F654" s="29">
        <v>0</v>
      </c>
      <c r="G654" s="30">
        <f t="shared" si="65"/>
        <v>0</v>
      </c>
      <c r="H654" s="31"/>
      <c r="I654" s="32">
        <f t="shared" si="66"/>
        <v>0</v>
      </c>
    </row>
    <row r="655" spans="1:10" hidden="1" x14ac:dyDescent="0.2">
      <c r="A655" s="49"/>
      <c r="B655" s="54" t="s">
        <v>25</v>
      </c>
      <c r="C655" s="26" t="s">
        <v>727</v>
      </c>
      <c r="D655" s="58" t="s">
        <v>60</v>
      </c>
      <c r="E655" s="28"/>
      <c r="F655" s="29">
        <v>1910.58</v>
      </c>
      <c r="G655" s="30">
        <f t="shared" si="65"/>
        <v>0</v>
      </c>
      <c r="H655" s="31"/>
      <c r="I655" s="32">
        <f t="shared" si="66"/>
        <v>0</v>
      </c>
    </row>
    <row r="656" spans="1:10" hidden="1" x14ac:dyDescent="0.2">
      <c r="A656" s="49"/>
      <c r="B656" s="54" t="s">
        <v>57</v>
      </c>
      <c r="C656" s="26" t="s">
        <v>728</v>
      </c>
      <c r="D656" s="58" t="s">
        <v>60</v>
      </c>
      <c r="E656" s="28"/>
      <c r="F656" s="29">
        <v>1976.91</v>
      </c>
      <c r="G656" s="30">
        <f t="shared" si="65"/>
        <v>0</v>
      </c>
      <c r="H656" s="31"/>
      <c r="I656" s="32">
        <f t="shared" si="66"/>
        <v>0</v>
      </c>
    </row>
    <row r="657" spans="1:12" hidden="1" x14ac:dyDescent="0.2">
      <c r="A657" s="49"/>
      <c r="B657" s="54" t="s">
        <v>61</v>
      </c>
      <c r="C657" s="26" t="s">
        <v>729</v>
      </c>
      <c r="D657" s="58" t="s">
        <v>60</v>
      </c>
      <c r="E657" s="28"/>
      <c r="F657" s="29">
        <v>2057.44</v>
      </c>
      <c r="G657" s="30">
        <f t="shared" si="65"/>
        <v>0</v>
      </c>
      <c r="H657" s="31"/>
      <c r="I657" s="32">
        <f t="shared" si="66"/>
        <v>0</v>
      </c>
    </row>
    <row r="658" spans="1:12" x14ac:dyDescent="0.2">
      <c r="A658" s="49"/>
      <c r="B658" s="54" t="s">
        <v>63</v>
      </c>
      <c r="C658" s="26" t="s">
        <v>730</v>
      </c>
      <c r="D658" s="58" t="s">
        <v>60</v>
      </c>
      <c r="E658" s="28">
        <v>1</v>
      </c>
      <c r="F658" s="29">
        <v>1725.79</v>
      </c>
      <c r="G658" s="30">
        <f t="shared" si="65"/>
        <v>1725.79</v>
      </c>
      <c r="H658" s="31"/>
      <c r="I658" s="32">
        <f t="shared" si="66"/>
        <v>2.3682439327582866E-4</v>
      </c>
    </row>
    <row r="659" spans="1:12" hidden="1" x14ac:dyDescent="0.2">
      <c r="A659" s="49"/>
      <c r="B659" s="54" t="s">
        <v>148</v>
      </c>
      <c r="C659" s="26" t="s">
        <v>731</v>
      </c>
      <c r="D659" s="58" t="s">
        <v>60</v>
      </c>
      <c r="E659" s="28"/>
      <c r="F659" s="29">
        <v>1879.15</v>
      </c>
      <c r="G659" s="30">
        <f t="shared" si="65"/>
        <v>0</v>
      </c>
      <c r="H659" s="31"/>
      <c r="I659" s="32">
        <f t="shared" si="66"/>
        <v>0</v>
      </c>
    </row>
    <row r="660" spans="1:12" hidden="1" x14ac:dyDescent="0.2">
      <c r="A660" s="49"/>
      <c r="B660" s="54" t="s">
        <v>149</v>
      </c>
      <c r="C660" s="26" t="s">
        <v>732</v>
      </c>
      <c r="D660" s="58" t="s">
        <v>50</v>
      </c>
      <c r="E660" s="28"/>
      <c r="F660" s="29">
        <v>0</v>
      </c>
      <c r="G660" s="30">
        <f t="shared" si="65"/>
        <v>0</v>
      </c>
      <c r="H660" s="31"/>
      <c r="I660" s="32">
        <f t="shared" si="66"/>
        <v>0</v>
      </c>
    </row>
    <row r="661" spans="1:12" hidden="1" x14ac:dyDescent="0.2">
      <c r="A661" s="49"/>
      <c r="B661" s="54" t="s">
        <v>27</v>
      </c>
      <c r="C661" s="26" t="s">
        <v>733</v>
      </c>
      <c r="D661" s="58" t="s">
        <v>133</v>
      </c>
      <c r="E661" s="28"/>
      <c r="F661" s="29">
        <v>17697.650000000001</v>
      </c>
      <c r="G661" s="30">
        <f t="shared" si="65"/>
        <v>0</v>
      </c>
      <c r="H661" s="31"/>
      <c r="I661" s="32">
        <f t="shared" si="66"/>
        <v>0</v>
      </c>
    </row>
    <row r="662" spans="1:12" hidden="1" x14ac:dyDescent="0.2">
      <c r="A662" s="49"/>
      <c r="B662" s="54" t="s">
        <v>66</v>
      </c>
      <c r="C662" s="26" t="s">
        <v>734</v>
      </c>
      <c r="D662" s="58" t="s">
        <v>133</v>
      </c>
      <c r="E662" s="28"/>
      <c r="F662" s="29">
        <v>17535.060000000001</v>
      </c>
      <c r="G662" s="30">
        <f t="shared" si="65"/>
        <v>0</v>
      </c>
      <c r="H662" s="31"/>
      <c r="I662" s="32">
        <f t="shared" si="66"/>
        <v>0</v>
      </c>
    </row>
    <row r="663" spans="1:12" hidden="1" x14ac:dyDescent="0.2">
      <c r="A663" s="49"/>
      <c r="B663" s="54" t="s">
        <v>68</v>
      </c>
      <c r="C663" s="26" t="s">
        <v>735</v>
      </c>
      <c r="D663" s="58" t="s">
        <v>60</v>
      </c>
      <c r="E663" s="28"/>
      <c r="F663" s="29">
        <v>1581.4</v>
      </c>
      <c r="G663" s="30">
        <f>+E663*F663</f>
        <v>0</v>
      </c>
      <c r="H663" s="31"/>
      <c r="I663" s="32">
        <f t="shared" si="66"/>
        <v>0</v>
      </c>
    </row>
    <row r="664" spans="1:12" hidden="1" x14ac:dyDescent="0.2">
      <c r="A664" s="49"/>
      <c r="B664" s="54" t="s">
        <v>28</v>
      </c>
      <c r="C664" s="26" t="s">
        <v>736</v>
      </c>
      <c r="D664" s="58" t="s">
        <v>133</v>
      </c>
      <c r="E664" s="28"/>
      <c r="F664" s="29">
        <v>36335.33</v>
      </c>
      <c r="G664" s="30">
        <f t="shared" si="65"/>
        <v>0</v>
      </c>
      <c r="H664" s="31"/>
      <c r="I664" s="32">
        <f t="shared" si="66"/>
        <v>0</v>
      </c>
    </row>
    <row r="665" spans="1:12" hidden="1" x14ac:dyDescent="0.2">
      <c r="A665" s="49"/>
      <c r="B665" s="54">
        <v>6</v>
      </c>
      <c r="C665" s="26" t="s">
        <v>737</v>
      </c>
      <c r="D665" s="58" t="s">
        <v>133</v>
      </c>
      <c r="E665" s="28"/>
      <c r="F665" s="29">
        <v>210994.43</v>
      </c>
      <c r="G665" s="30">
        <f t="shared" si="65"/>
        <v>0</v>
      </c>
      <c r="H665" s="31"/>
      <c r="I665" s="32">
        <f t="shared" si="66"/>
        <v>0</v>
      </c>
      <c r="L665" s="113"/>
    </row>
    <row r="666" spans="1:12" hidden="1" x14ac:dyDescent="0.2">
      <c r="A666" s="49"/>
      <c r="B666" s="54" t="s">
        <v>85</v>
      </c>
      <c r="C666" s="26" t="s">
        <v>738</v>
      </c>
      <c r="D666" s="58" t="s">
        <v>133</v>
      </c>
      <c r="E666" s="28"/>
      <c r="F666" s="29">
        <v>272603.06</v>
      </c>
      <c r="G666" s="30">
        <f t="shared" si="65"/>
        <v>0</v>
      </c>
      <c r="H666" s="31"/>
      <c r="I666" s="32">
        <f t="shared" si="66"/>
        <v>0</v>
      </c>
    </row>
    <row r="667" spans="1:12" hidden="1" x14ac:dyDescent="0.2">
      <c r="A667" s="49"/>
      <c r="B667" s="54" t="s">
        <v>87</v>
      </c>
      <c r="C667" s="26" t="s">
        <v>739</v>
      </c>
      <c r="D667" s="58" t="s">
        <v>133</v>
      </c>
      <c r="E667" s="28"/>
      <c r="F667" s="29">
        <v>428360.2</v>
      </c>
      <c r="G667" s="30">
        <f t="shared" si="65"/>
        <v>0</v>
      </c>
      <c r="H667" s="31"/>
      <c r="I667" s="32">
        <f t="shared" si="66"/>
        <v>0</v>
      </c>
    </row>
    <row r="668" spans="1:12" ht="25.5" hidden="1" x14ac:dyDescent="0.2">
      <c r="A668" s="49"/>
      <c r="B668" s="54" t="s">
        <v>30</v>
      </c>
      <c r="C668" s="26" t="s">
        <v>740</v>
      </c>
      <c r="D668" s="58" t="s">
        <v>133</v>
      </c>
      <c r="E668" s="28"/>
      <c r="F668" s="29">
        <v>231881.85</v>
      </c>
      <c r="G668" s="30">
        <f t="shared" si="65"/>
        <v>0</v>
      </c>
      <c r="H668" s="31"/>
      <c r="I668" s="32">
        <f t="shared" si="66"/>
        <v>0</v>
      </c>
    </row>
    <row r="669" spans="1:12" hidden="1" x14ac:dyDescent="0.2">
      <c r="A669" s="49"/>
      <c r="B669" s="54" t="s">
        <v>31</v>
      </c>
      <c r="C669" s="26" t="s">
        <v>741</v>
      </c>
      <c r="D669" s="58" t="s">
        <v>133</v>
      </c>
      <c r="E669" s="28"/>
      <c r="F669" s="29">
        <v>46343.55</v>
      </c>
      <c r="G669" s="30">
        <f t="shared" si="65"/>
        <v>0</v>
      </c>
      <c r="H669" s="31"/>
      <c r="I669" s="32">
        <f t="shared" si="66"/>
        <v>0</v>
      </c>
    </row>
    <row r="670" spans="1:12" hidden="1" x14ac:dyDescent="0.2">
      <c r="A670" s="49"/>
      <c r="B670" s="54" t="s">
        <v>32</v>
      </c>
      <c r="C670" s="26" t="s">
        <v>742</v>
      </c>
      <c r="D670" s="58" t="s">
        <v>133</v>
      </c>
      <c r="E670" s="28"/>
      <c r="F670" s="29">
        <v>11954.67</v>
      </c>
      <c r="G670" s="30">
        <f t="shared" si="65"/>
        <v>0</v>
      </c>
      <c r="H670" s="31"/>
      <c r="I670" s="32">
        <f t="shared" si="66"/>
        <v>0</v>
      </c>
    </row>
    <row r="671" spans="1:12" hidden="1" x14ac:dyDescent="0.2">
      <c r="A671" s="311"/>
      <c r="B671" s="134"/>
      <c r="C671" s="135"/>
      <c r="D671" s="136"/>
      <c r="E671" s="28"/>
      <c r="F671" s="137"/>
      <c r="G671" s="138"/>
      <c r="H671" s="309"/>
      <c r="I671" s="310"/>
    </row>
    <row r="672" spans="1:12" hidden="1" x14ac:dyDescent="0.2">
      <c r="A672" s="311"/>
      <c r="B672" s="134"/>
      <c r="C672" s="314"/>
      <c r="D672" s="337"/>
      <c r="E672" s="316"/>
      <c r="F672" s="317"/>
      <c r="G672" s="138"/>
      <c r="H672" s="309"/>
      <c r="I672" s="310"/>
    </row>
    <row r="673" spans="1:9" hidden="1" x14ac:dyDescent="0.2">
      <c r="A673" s="65" t="s">
        <v>150</v>
      </c>
      <c r="B673" s="54"/>
      <c r="C673" s="499" t="s">
        <v>151</v>
      </c>
      <c r="D673" s="500"/>
      <c r="E673" s="500"/>
      <c r="F673" s="501"/>
      <c r="G673" s="30"/>
      <c r="H673" s="31"/>
      <c r="I673" s="32"/>
    </row>
    <row r="674" spans="1:9" hidden="1" x14ac:dyDescent="0.2">
      <c r="A674" s="49"/>
      <c r="B674" s="54" t="s">
        <v>16</v>
      </c>
      <c r="C674" s="26" t="s">
        <v>743</v>
      </c>
      <c r="D674" s="58" t="s">
        <v>50</v>
      </c>
      <c r="E674" s="28"/>
      <c r="F674" s="29">
        <v>0</v>
      </c>
      <c r="G674" s="30">
        <f>+E674*F674</f>
        <v>0</v>
      </c>
      <c r="H674" s="31"/>
      <c r="I674" s="32">
        <f>G674/$H$1115</f>
        <v>0</v>
      </c>
    </row>
    <row r="675" spans="1:9" ht="24.75" hidden="1" customHeight="1" x14ac:dyDescent="0.2">
      <c r="A675" s="49"/>
      <c r="B675" s="54">
        <v>2</v>
      </c>
      <c r="C675" s="26" t="s">
        <v>744</v>
      </c>
      <c r="D675" s="58" t="s">
        <v>50</v>
      </c>
      <c r="E675" s="28"/>
      <c r="F675" s="29">
        <v>0</v>
      </c>
      <c r="G675" s="30">
        <f>+E675*F675</f>
        <v>0</v>
      </c>
      <c r="H675" s="31"/>
      <c r="I675" s="32">
        <f>G675/$H$1115</f>
        <v>0</v>
      </c>
    </row>
    <row r="676" spans="1:9" ht="24.75" hidden="1" customHeight="1" x14ac:dyDescent="0.2">
      <c r="A676" s="49"/>
      <c r="B676" s="54" t="s">
        <v>52</v>
      </c>
      <c r="C676" s="26" t="s">
        <v>1094</v>
      </c>
      <c r="D676" s="58" t="s">
        <v>36</v>
      </c>
      <c r="E676" s="28"/>
      <c r="F676" s="29">
        <v>35376.480000000003</v>
      </c>
      <c r="G676" s="30">
        <f t="shared" ref="G676:G678" si="67">+E676*F676</f>
        <v>0</v>
      </c>
      <c r="H676" s="31"/>
      <c r="I676" s="32">
        <f t="shared" ref="I676:I678" si="68">G676/$H$1115</f>
        <v>0</v>
      </c>
    </row>
    <row r="677" spans="1:9" ht="18" hidden="1" customHeight="1" x14ac:dyDescent="0.2">
      <c r="A677" s="49"/>
      <c r="B677" s="54" t="s">
        <v>53</v>
      </c>
      <c r="C677" s="26" t="s">
        <v>1095</v>
      </c>
      <c r="D677" s="58" t="s">
        <v>36</v>
      </c>
      <c r="E677" s="28"/>
      <c r="F677" s="29">
        <v>28778.66</v>
      </c>
      <c r="G677" s="30">
        <f t="shared" si="67"/>
        <v>0</v>
      </c>
      <c r="H677" s="31"/>
      <c r="I677" s="32">
        <f t="shared" si="68"/>
        <v>0</v>
      </c>
    </row>
    <row r="678" spans="1:9" ht="24.75" hidden="1" customHeight="1" x14ac:dyDescent="0.2">
      <c r="A678" s="49"/>
      <c r="B678" s="54" t="s">
        <v>54</v>
      </c>
      <c r="C678" s="26" t="s">
        <v>1096</v>
      </c>
      <c r="D678" s="58" t="s">
        <v>36</v>
      </c>
      <c r="E678" s="28"/>
      <c r="F678" s="29">
        <v>114515.99</v>
      </c>
      <c r="G678" s="30">
        <f t="shared" si="67"/>
        <v>0</v>
      </c>
      <c r="H678" s="31"/>
      <c r="I678" s="32">
        <f t="shared" si="68"/>
        <v>0</v>
      </c>
    </row>
    <row r="679" spans="1:9" ht="15.75" hidden="1" customHeight="1" x14ac:dyDescent="0.2">
      <c r="A679" s="49"/>
      <c r="B679" s="54">
        <v>3</v>
      </c>
      <c r="C679" s="26" t="s">
        <v>745</v>
      </c>
      <c r="D679" s="58" t="s">
        <v>50</v>
      </c>
      <c r="E679" s="28"/>
      <c r="F679" s="29">
        <v>0</v>
      </c>
      <c r="G679" s="30">
        <f>+E679*F679</f>
        <v>0</v>
      </c>
      <c r="H679" s="31"/>
      <c r="I679" s="32">
        <f>G679/$H$1115</f>
        <v>0</v>
      </c>
    </row>
    <row r="680" spans="1:9" ht="17.25" hidden="1" customHeight="1" x14ac:dyDescent="0.2">
      <c r="A680" s="49"/>
      <c r="B680" s="54">
        <v>4</v>
      </c>
      <c r="C680" s="26" t="s">
        <v>746</v>
      </c>
      <c r="D680" s="58" t="s">
        <v>130</v>
      </c>
      <c r="E680" s="28"/>
      <c r="F680" s="29">
        <v>12307.28</v>
      </c>
      <c r="G680" s="30">
        <f>+E680*F680</f>
        <v>0</v>
      </c>
      <c r="H680" s="31"/>
      <c r="I680" s="32">
        <f>G680/$H$1115</f>
        <v>0</v>
      </c>
    </row>
    <row r="681" spans="1:9" ht="27" hidden="1" customHeight="1" x14ac:dyDescent="0.2">
      <c r="A681" s="49"/>
      <c r="B681" s="54">
        <v>5</v>
      </c>
      <c r="C681" s="26" t="s">
        <v>747</v>
      </c>
      <c r="D681" s="58" t="s">
        <v>130</v>
      </c>
      <c r="E681" s="28"/>
      <c r="F681" s="29">
        <v>18701.73</v>
      </c>
      <c r="G681" s="30">
        <f>+E681*F681</f>
        <v>0</v>
      </c>
      <c r="H681" s="31"/>
      <c r="I681" s="32">
        <f>G681/$H$1115</f>
        <v>0</v>
      </c>
    </row>
    <row r="682" spans="1:9" ht="14.25" hidden="1" customHeight="1" x14ac:dyDescent="0.2">
      <c r="A682" s="311"/>
      <c r="B682" s="362" t="s">
        <v>29</v>
      </c>
      <c r="C682" s="363" t="s">
        <v>1114</v>
      </c>
      <c r="D682" s="136" t="s">
        <v>60</v>
      </c>
      <c r="E682" s="28"/>
      <c r="F682" s="137">
        <v>3120</v>
      </c>
      <c r="G682" s="138">
        <f>+E682*F682</f>
        <v>0</v>
      </c>
      <c r="H682" s="309"/>
      <c r="I682" s="310">
        <f>G682/$H$1115</f>
        <v>0</v>
      </c>
    </row>
    <row r="683" spans="1:9" ht="14.25" hidden="1" customHeight="1" x14ac:dyDescent="0.2">
      <c r="A683" s="311"/>
      <c r="B683" s="362" t="s">
        <v>30</v>
      </c>
      <c r="C683" s="314" t="s">
        <v>1115</v>
      </c>
      <c r="D683" s="337" t="s">
        <v>50</v>
      </c>
      <c r="E683" s="316"/>
      <c r="F683" s="317">
        <v>35620</v>
      </c>
      <c r="G683" s="138">
        <f>+E683*F683</f>
        <v>0</v>
      </c>
      <c r="H683" s="309"/>
      <c r="I683" s="310">
        <f>G683/$H$1115</f>
        <v>0</v>
      </c>
    </row>
    <row r="684" spans="1:9" x14ac:dyDescent="0.2">
      <c r="A684" s="65" t="s">
        <v>152</v>
      </c>
      <c r="B684" s="54"/>
      <c r="C684" s="499" t="s">
        <v>144</v>
      </c>
      <c r="D684" s="500"/>
      <c r="E684" s="500"/>
      <c r="F684" s="501"/>
      <c r="G684" s="30"/>
      <c r="H684" s="31"/>
      <c r="I684" s="32"/>
    </row>
    <row r="685" spans="1:9" hidden="1" x14ac:dyDescent="0.2">
      <c r="A685" s="49"/>
      <c r="B685" s="54" t="s">
        <v>16</v>
      </c>
      <c r="C685" s="26" t="s">
        <v>748</v>
      </c>
      <c r="D685" s="58" t="s">
        <v>130</v>
      </c>
      <c r="E685" s="28"/>
      <c r="F685" s="29">
        <v>8665.91</v>
      </c>
      <c r="G685" s="30">
        <f t="shared" ref="G685:G779" si="69">+E685*F685</f>
        <v>0</v>
      </c>
      <c r="H685" s="31"/>
      <c r="I685" s="32">
        <f t="shared" ref="I685:I711" si="70">G685/$H$1115</f>
        <v>0</v>
      </c>
    </row>
    <row r="686" spans="1:9" hidden="1" x14ac:dyDescent="0.2">
      <c r="A686" s="49"/>
      <c r="B686" s="54">
        <v>2</v>
      </c>
      <c r="C686" s="26" t="s">
        <v>749</v>
      </c>
      <c r="D686" s="58" t="s">
        <v>130</v>
      </c>
      <c r="E686" s="28"/>
      <c r="F686" s="29">
        <v>13340.85</v>
      </c>
      <c r="G686" s="30">
        <f t="shared" si="69"/>
        <v>0</v>
      </c>
      <c r="H686" s="31"/>
      <c r="I686" s="32">
        <f t="shared" si="70"/>
        <v>0</v>
      </c>
    </row>
    <row r="687" spans="1:9" hidden="1" x14ac:dyDescent="0.2">
      <c r="A687" s="49"/>
      <c r="B687" s="54">
        <v>3</v>
      </c>
      <c r="C687" s="114" t="s">
        <v>750</v>
      </c>
      <c r="D687" s="58" t="s">
        <v>130</v>
      </c>
      <c r="E687" s="28"/>
      <c r="F687" s="29">
        <v>13043.16</v>
      </c>
      <c r="G687" s="30">
        <f t="shared" si="69"/>
        <v>0</v>
      </c>
      <c r="H687" s="31"/>
      <c r="I687" s="32">
        <f t="shared" si="70"/>
        <v>0</v>
      </c>
    </row>
    <row r="688" spans="1:9" hidden="1" x14ac:dyDescent="0.2">
      <c r="A688" s="49"/>
      <c r="B688" s="54">
        <v>4</v>
      </c>
      <c r="C688" s="114" t="s">
        <v>751</v>
      </c>
      <c r="D688" s="58" t="s">
        <v>130</v>
      </c>
      <c r="E688" s="28"/>
      <c r="F688" s="29">
        <v>30244.880000000001</v>
      </c>
      <c r="G688" s="30">
        <f>+E688*F688</f>
        <v>0</v>
      </c>
      <c r="H688" s="31"/>
      <c r="I688" s="32">
        <f t="shared" si="70"/>
        <v>0</v>
      </c>
    </row>
    <row r="689" spans="1:9" hidden="1" x14ac:dyDescent="0.2">
      <c r="A689" s="49"/>
      <c r="B689" s="54">
        <v>5</v>
      </c>
      <c r="C689" s="26" t="s">
        <v>752</v>
      </c>
      <c r="D689" s="58" t="s">
        <v>130</v>
      </c>
      <c r="E689" s="28"/>
      <c r="F689" s="29">
        <v>10896.82</v>
      </c>
      <c r="G689" s="30">
        <f t="shared" si="69"/>
        <v>0</v>
      </c>
      <c r="H689" s="31"/>
      <c r="I689" s="32">
        <f t="shared" si="70"/>
        <v>0</v>
      </c>
    </row>
    <row r="690" spans="1:9" hidden="1" x14ac:dyDescent="0.2">
      <c r="A690" s="49"/>
      <c r="B690" s="54">
        <v>6</v>
      </c>
      <c r="C690" s="26" t="s">
        <v>753</v>
      </c>
      <c r="D690" s="58" t="s">
        <v>130</v>
      </c>
      <c r="E690" s="28"/>
      <c r="F690" s="29">
        <v>7848.61</v>
      </c>
      <c r="G690" s="30">
        <f t="shared" si="69"/>
        <v>0</v>
      </c>
      <c r="H690" s="31"/>
      <c r="I690" s="32">
        <f t="shared" si="70"/>
        <v>0</v>
      </c>
    </row>
    <row r="691" spans="1:9" hidden="1" x14ac:dyDescent="0.2">
      <c r="A691" s="49"/>
      <c r="B691" s="54">
        <v>7</v>
      </c>
      <c r="C691" s="26" t="s">
        <v>754</v>
      </c>
      <c r="D691" s="58" t="s">
        <v>130</v>
      </c>
      <c r="E691" s="28"/>
      <c r="F691" s="29">
        <v>14665.3</v>
      </c>
      <c r="G691" s="30">
        <f t="shared" si="69"/>
        <v>0</v>
      </c>
      <c r="H691" s="31"/>
      <c r="I691" s="32">
        <f t="shared" si="70"/>
        <v>0</v>
      </c>
    </row>
    <row r="692" spans="1:9" hidden="1" x14ac:dyDescent="0.2">
      <c r="A692" s="49"/>
      <c r="B692" s="54">
        <v>8</v>
      </c>
      <c r="C692" s="26" t="s">
        <v>755</v>
      </c>
      <c r="D692" s="58" t="s">
        <v>130</v>
      </c>
      <c r="E692" s="28"/>
      <c r="F692" s="29">
        <v>23113.200000000001</v>
      </c>
      <c r="G692" s="30">
        <f t="shared" si="69"/>
        <v>0</v>
      </c>
      <c r="H692" s="31"/>
      <c r="I692" s="32">
        <f t="shared" si="70"/>
        <v>0</v>
      </c>
    </row>
    <row r="693" spans="1:9" hidden="1" x14ac:dyDescent="0.2">
      <c r="A693" s="49"/>
      <c r="B693" s="54">
        <v>9</v>
      </c>
      <c r="C693" s="26" t="s">
        <v>756</v>
      </c>
      <c r="D693" s="58" t="s">
        <v>130</v>
      </c>
      <c r="E693" s="28"/>
      <c r="F693" s="29">
        <v>49281.41</v>
      </c>
      <c r="G693" s="30">
        <f t="shared" si="69"/>
        <v>0</v>
      </c>
      <c r="H693" s="31"/>
      <c r="I693" s="32">
        <f t="shared" si="70"/>
        <v>0</v>
      </c>
    </row>
    <row r="694" spans="1:9" x14ac:dyDescent="0.2">
      <c r="A694" s="49"/>
      <c r="B694" s="54">
        <v>10</v>
      </c>
      <c r="C694" s="26" t="s">
        <v>757</v>
      </c>
      <c r="D694" s="58" t="s">
        <v>130</v>
      </c>
      <c r="E694" s="28">
        <v>1</v>
      </c>
      <c r="F694" s="29">
        <v>53365.599999999999</v>
      </c>
      <c r="G694" s="30">
        <f t="shared" si="69"/>
        <v>53365.599999999999</v>
      </c>
      <c r="H694" s="31"/>
      <c r="I694" s="32">
        <f t="shared" si="70"/>
        <v>7.3231829143757705E-3</v>
      </c>
    </row>
    <row r="695" spans="1:9" x14ac:dyDescent="0.2">
      <c r="A695" s="49"/>
      <c r="B695" s="54">
        <v>11</v>
      </c>
      <c r="C695" s="26" t="s">
        <v>758</v>
      </c>
      <c r="D695" s="58" t="s">
        <v>130</v>
      </c>
      <c r="E695" s="28">
        <v>1</v>
      </c>
      <c r="F695" s="29">
        <v>33515.68</v>
      </c>
      <c r="G695" s="30">
        <f t="shared" si="69"/>
        <v>33515.68</v>
      </c>
      <c r="H695" s="31"/>
      <c r="I695" s="32">
        <f t="shared" si="70"/>
        <v>4.5992447408009229E-3</v>
      </c>
    </row>
    <row r="696" spans="1:9" hidden="1" x14ac:dyDescent="0.2">
      <c r="A696" s="49"/>
      <c r="B696" s="54">
        <v>12</v>
      </c>
      <c r="C696" s="26" t="s">
        <v>759</v>
      </c>
      <c r="D696" s="58" t="s">
        <v>130</v>
      </c>
      <c r="E696" s="28"/>
      <c r="F696" s="29">
        <v>117639.59</v>
      </c>
      <c r="G696" s="30">
        <f t="shared" si="69"/>
        <v>0</v>
      </c>
      <c r="H696" s="31"/>
      <c r="I696" s="32">
        <f t="shared" si="70"/>
        <v>0</v>
      </c>
    </row>
    <row r="697" spans="1:9" hidden="1" x14ac:dyDescent="0.2">
      <c r="A697" s="49"/>
      <c r="B697" s="54">
        <v>13</v>
      </c>
      <c r="C697" s="26" t="s">
        <v>760</v>
      </c>
      <c r="D697" s="58" t="s">
        <v>130</v>
      </c>
      <c r="E697" s="28"/>
      <c r="F697" s="29">
        <v>33358.14</v>
      </c>
      <c r="G697" s="30">
        <f t="shared" si="69"/>
        <v>0</v>
      </c>
      <c r="H697" s="31"/>
      <c r="I697" s="32">
        <f t="shared" si="70"/>
        <v>0</v>
      </c>
    </row>
    <row r="698" spans="1:9" hidden="1" x14ac:dyDescent="0.2">
      <c r="A698" s="49"/>
      <c r="B698" s="54">
        <v>14</v>
      </c>
      <c r="C698" s="26" t="s">
        <v>761</v>
      </c>
      <c r="D698" s="58" t="s">
        <v>130</v>
      </c>
      <c r="E698" s="28"/>
      <c r="F698" s="29">
        <v>11184.3</v>
      </c>
      <c r="G698" s="30">
        <f t="shared" si="69"/>
        <v>0</v>
      </c>
      <c r="H698" s="31"/>
      <c r="I698" s="32">
        <f t="shared" si="70"/>
        <v>0</v>
      </c>
    </row>
    <row r="699" spans="1:9" ht="26.25" customHeight="1" x14ac:dyDescent="0.2">
      <c r="A699" s="49"/>
      <c r="B699" s="54">
        <v>15</v>
      </c>
      <c r="C699" s="26" t="s">
        <v>762</v>
      </c>
      <c r="D699" s="58" t="s">
        <v>130</v>
      </c>
      <c r="E699" s="28">
        <v>1</v>
      </c>
      <c r="F699" s="29">
        <v>32348.86</v>
      </c>
      <c r="G699" s="30">
        <f t="shared" si="69"/>
        <v>32348.86</v>
      </c>
      <c r="H699" s="31"/>
      <c r="I699" s="32">
        <f t="shared" si="70"/>
        <v>4.4391259322772315E-3</v>
      </c>
    </row>
    <row r="700" spans="1:9" ht="23.25" hidden="1" customHeight="1" x14ac:dyDescent="0.2">
      <c r="A700" s="49"/>
      <c r="B700" s="54">
        <v>16</v>
      </c>
      <c r="C700" s="26" t="s">
        <v>763</v>
      </c>
      <c r="D700" s="58" t="s">
        <v>130</v>
      </c>
      <c r="E700" s="28"/>
      <c r="F700" s="29">
        <v>40643.03</v>
      </c>
      <c r="G700" s="30">
        <f>+E700*F700</f>
        <v>0</v>
      </c>
      <c r="H700" s="31"/>
      <c r="I700" s="32">
        <f t="shared" si="70"/>
        <v>0</v>
      </c>
    </row>
    <row r="701" spans="1:9" ht="25.5" customHeight="1" x14ac:dyDescent="0.2">
      <c r="A701" s="49"/>
      <c r="B701" s="54">
        <v>17</v>
      </c>
      <c r="C701" s="26" t="s">
        <v>764</v>
      </c>
      <c r="D701" s="58" t="s">
        <v>130</v>
      </c>
      <c r="E701" s="28">
        <v>1</v>
      </c>
      <c r="F701" s="29">
        <v>24444.12</v>
      </c>
      <c r="G701" s="30">
        <f t="shared" si="69"/>
        <v>24444.12</v>
      </c>
      <c r="H701" s="31"/>
      <c r="I701" s="32">
        <f t="shared" si="70"/>
        <v>3.3543848835382918E-3</v>
      </c>
    </row>
    <row r="702" spans="1:9" hidden="1" x14ac:dyDescent="0.2">
      <c r="A702" s="49"/>
      <c r="B702" s="54">
        <v>18</v>
      </c>
      <c r="C702" s="26" t="s">
        <v>765</v>
      </c>
      <c r="D702" s="58" t="s">
        <v>130</v>
      </c>
      <c r="E702" s="28"/>
      <c r="F702" s="29">
        <v>12962.56</v>
      </c>
      <c r="G702" s="30">
        <f t="shared" si="69"/>
        <v>0</v>
      </c>
      <c r="H702" s="31"/>
      <c r="I702" s="32">
        <f t="shared" si="70"/>
        <v>0</v>
      </c>
    </row>
    <row r="703" spans="1:9" hidden="1" x14ac:dyDescent="0.2">
      <c r="A703" s="49"/>
      <c r="B703" s="54">
        <v>19</v>
      </c>
      <c r="C703" s="26" t="s">
        <v>766</v>
      </c>
      <c r="D703" s="58" t="s">
        <v>130</v>
      </c>
      <c r="E703" s="28"/>
      <c r="F703" s="29">
        <v>590.72</v>
      </c>
      <c r="G703" s="30">
        <f t="shared" si="69"/>
        <v>0</v>
      </c>
      <c r="H703" s="31"/>
      <c r="I703" s="32">
        <f t="shared" si="70"/>
        <v>0</v>
      </c>
    </row>
    <row r="704" spans="1:9" hidden="1" x14ac:dyDescent="0.2">
      <c r="A704" s="49"/>
      <c r="B704" s="54">
        <v>20</v>
      </c>
      <c r="C704" s="26" t="s">
        <v>767</v>
      </c>
      <c r="D704" s="58" t="s">
        <v>130</v>
      </c>
      <c r="E704" s="28"/>
      <c r="F704" s="29">
        <v>8871.9500000000007</v>
      </c>
      <c r="G704" s="30">
        <f t="shared" si="69"/>
        <v>0</v>
      </c>
      <c r="H704" s="31"/>
      <c r="I704" s="32">
        <f t="shared" si="70"/>
        <v>0</v>
      </c>
    </row>
    <row r="705" spans="1:14" hidden="1" x14ac:dyDescent="0.2">
      <c r="A705" s="49"/>
      <c r="B705" s="54">
        <v>21</v>
      </c>
      <c r="C705" s="26" t="s">
        <v>768</v>
      </c>
      <c r="D705" s="58" t="s">
        <v>130</v>
      </c>
      <c r="E705" s="28"/>
      <c r="F705" s="29">
        <v>15854.44</v>
      </c>
      <c r="G705" s="30">
        <f t="shared" si="69"/>
        <v>0</v>
      </c>
      <c r="H705" s="31"/>
      <c r="I705" s="32">
        <f t="shared" si="70"/>
        <v>0</v>
      </c>
    </row>
    <row r="706" spans="1:14" hidden="1" x14ac:dyDescent="0.2">
      <c r="A706" s="49"/>
      <c r="B706" s="54">
        <v>22</v>
      </c>
      <c r="C706" s="26" t="s">
        <v>769</v>
      </c>
      <c r="D706" s="58" t="s">
        <v>130</v>
      </c>
      <c r="E706" s="28"/>
      <c r="F706" s="29">
        <v>13182.66</v>
      </c>
      <c r="G706" s="30">
        <f t="shared" si="69"/>
        <v>0</v>
      </c>
      <c r="H706" s="31"/>
      <c r="I706" s="32">
        <f t="shared" si="70"/>
        <v>0</v>
      </c>
    </row>
    <row r="707" spans="1:14" ht="24.75" hidden="1" customHeight="1" x14ac:dyDescent="0.2">
      <c r="A707" s="49"/>
      <c r="B707" s="54">
        <v>23</v>
      </c>
      <c r="C707" s="26" t="s">
        <v>770</v>
      </c>
      <c r="D707" s="58" t="s">
        <v>130</v>
      </c>
      <c r="E707" s="28"/>
      <c r="F707" s="29">
        <v>17513.580000000002</v>
      </c>
      <c r="G707" s="30">
        <f>+E707*F707</f>
        <v>0</v>
      </c>
      <c r="H707" s="31"/>
      <c r="I707" s="32">
        <f t="shared" si="70"/>
        <v>0</v>
      </c>
    </row>
    <row r="708" spans="1:14" hidden="1" x14ac:dyDescent="0.2">
      <c r="A708" s="115"/>
      <c r="B708" s="54">
        <v>24</v>
      </c>
      <c r="C708" s="116" t="s">
        <v>771</v>
      </c>
      <c r="D708" s="62" t="s">
        <v>130</v>
      </c>
      <c r="E708" s="28"/>
      <c r="F708" s="68">
        <v>27229.26</v>
      </c>
      <c r="G708" s="30">
        <f t="shared" si="69"/>
        <v>0</v>
      </c>
      <c r="H708" s="31"/>
      <c r="I708" s="32">
        <f t="shared" si="70"/>
        <v>0</v>
      </c>
    </row>
    <row r="709" spans="1:14" hidden="1" x14ac:dyDescent="0.2">
      <c r="A709" s="49"/>
      <c r="B709" s="54">
        <v>25</v>
      </c>
      <c r="C709" s="116" t="s">
        <v>772</v>
      </c>
      <c r="D709" s="62" t="s">
        <v>130</v>
      </c>
      <c r="E709" s="28"/>
      <c r="F709" s="68">
        <v>15170.62</v>
      </c>
      <c r="G709" s="30">
        <f>+E709*F709</f>
        <v>0</v>
      </c>
      <c r="H709" s="31"/>
      <c r="I709" s="32">
        <f t="shared" si="70"/>
        <v>0</v>
      </c>
    </row>
    <row r="710" spans="1:14" ht="24.75" hidden="1" customHeight="1" x14ac:dyDescent="0.2">
      <c r="A710" s="49"/>
      <c r="B710" s="54">
        <v>26</v>
      </c>
      <c r="C710" s="116" t="s">
        <v>773</v>
      </c>
      <c r="D710" s="62" t="s">
        <v>130</v>
      </c>
      <c r="E710" s="28"/>
      <c r="F710" s="68">
        <v>31793.06</v>
      </c>
      <c r="G710" s="30">
        <f>+E710*F710</f>
        <v>0</v>
      </c>
      <c r="H710" s="31"/>
      <c r="I710" s="32">
        <f t="shared" si="70"/>
        <v>0</v>
      </c>
      <c r="N710" s="113"/>
    </row>
    <row r="711" spans="1:14" hidden="1" x14ac:dyDescent="0.2">
      <c r="A711" s="319"/>
      <c r="B711" s="320">
        <v>27</v>
      </c>
      <c r="C711" s="321" t="s">
        <v>774</v>
      </c>
      <c r="D711" s="334" t="s">
        <v>130</v>
      </c>
      <c r="E711" s="316"/>
      <c r="F711" s="322">
        <v>10323.959999999999</v>
      </c>
      <c r="G711" s="339">
        <f>+E711*F711</f>
        <v>0</v>
      </c>
      <c r="H711" s="335"/>
      <c r="I711" s="340">
        <f t="shared" si="70"/>
        <v>0</v>
      </c>
    </row>
    <row r="712" spans="1:14" hidden="1" x14ac:dyDescent="0.2">
      <c r="A712" s="311"/>
      <c r="B712" s="134"/>
      <c r="C712" s="135"/>
      <c r="D712" s="136"/>
      <c r="E712" s="28"/>
      <c r="F712" s="137"/>
      <c r="G712" s="138"/>
      <c r="H712" s="309"/>
      <c r="I712" s="310"/>
    </row>
    <row r="713" spans="1:14" hidden="1" x14ac:dyDescent="0.2">
      <c r="A713" s="311"/>
      <c r="B713" s="134"/>
      <c r="C713" s="135"/>
      <c r="D713" s="136"/>
      <c r="E713" s="28"/>
      <c r="F713" s="137"/>
      <c r="G713" s="138"/>
      <c r="H713" s="309"/>
      <c r="I713" s="310"/>
    </row>
    <row r="714" spans="1:14" hidden="1" x14ac:dyDescent="0.2">
      <c r="A714" s="311"/>
      <c r="B714" s="134"/>
      <c r="C714" s="135"/>
      <c r="D714" s="136"/>
      <c r="E714" s="28"/>
      <c r="F714" s="137"/>
      <c r="G714" s="138"/>
      <c r="H714" s="309"/>
      <c r="I714" s="310"/>
    </row>
    <row r="715" spans="1:14" hidden="1" x14ac:dyDescent="0.2">
      <c r="A715" s="311"/>
      <c r="B715" s="134"/>
      <c r="C715" s="314"/>
      <c r="D715" s="337"/>
      <c r="E715" s="316"/>
      <c r="F715" s="317"/>
      <c r="G715" s="138"/>
      <c r="H715" s="309"/>
      <c r="I715" s="310"/>
    </row>
    <row r="716" spans="1:14" x14ac:dyDescent="0.2">
      <c r="A716" s="49"/>
      <c r="B716" s="54"/>
      <c r="C716" s="499" t="s">
        <v>153</v>
      </c>
      <c r="D716" s="500"/>
      <c r="E716" s="500"/>
      <c r="F716" s="501"/>
      <c r="G716" s="30"/>
      <c r="H716" s="31"/>
      <c r="I716" s="32"/>
    </row>
    <row r="717" spans="1:14" ht="31.15" hidden="1" customHeight="1" x14ac:dyDescent="0.2">
      <c r="A717" s="49"/>
      <c r="B717" s="282" t="s">
        <v>184</v>
      </c>
      <c r="C717" s="26" t="s">
        <v>775</v>
      </c>
      <c r="D717" s="67" t="s">
        <v>130</v>
      </c>
      <c r="E717" s="28"/>
      <c r="F717" s="44">
        <v>11822.77</v>
      </c>
      <c r="G717" s="30">
        <f t="shared" si="69"/>
        <v>0</v>
      </c>
      <c r="H717" s="31"/>
      <c r="I717" s="32">
        <f t="shared" ref="I717:I738" si="71">G717/$H$1115</f>
        <v>0</v>
      </c>
    </row>
    <row r="718" spans="1:14" ht="23.25" hidden="1" customHeight="1" x14ac:dyDescent="0.2">
      <c r="A718" s="49"/>
      <c r="B718" s="282" t="s">
        <v>185</v>
      </c>
      <c r="C718" s="26" t="s">
        <v>776</v>
      </c>
      <c r="D718" s="58" t="s">
        <v>130</v>
      </c>
      <c r="E718" s="28"/>
      <c r="F718" s="29">
        <v>15617.31</v>
      </c>
      <c r="G718" s="30">
        <f t="shared" si="69"/>
        <v>0</v>
      </c>
      <c r="H718" s="31"/>
      <c r="I718" s="32">
        <f t="shared" si="71"/>
        <v>0</v>
      </c>
    </row>
    <row r="719" spans="1:14" hidden="1" x14ac:dyDescent="0.2">
      <c r="A719" s="49"/>
      <c r="B719" s="282" t="s">
        <v>186</v>
      </c>
      <c r="C719" s="26" t="s">
        <v>777</v>
      </c>
      <c r="D719" s="58" t="s">
        <v>130</v>
      </c>
      <c r="E719" s="28"/>
      <c r="F719" s="29">
        <v>7436.16</v>
      </c>
      <c r="G719" s="30">
        <f t="shared" si="69"/>
        <v>0</v>
      </c>
      <c r="H719" s="31"/>
      <c r="I719" s="32">
        <f t="shared" si="71"/>
        <v>0</v>
      </c>
    </row>
    <row r="720" spans="1:14" ht="27" hidden="1" customHeight="1" x14ac:dyDescent="0.2">
      <c r="A720" s="49"/>
      <c r="B720" s="282" t="s">
        <v>187</v>
      </c>
      <c r="C720" s="26" t="s">
        <v>778</v>
      </c>
      <c r="D720" s="58" t="s">
        <v>130</v>
      </c>
      <c r="E720" s="28">
        <v>1</v>
      </c>
      <c r="F720" s="29">
        <v>5258.45</v>
      </c>
      <c r="G720" s="30">
        <f t="shared" si="69"/>
        <v>5258.45</v>
      </c>
      <c r="H720" s="31"/>
      <c r="I720" s="32">
        <f t="shared" si="71"/>
        <v>7.2159951721894385E-4</v>
      </c>
    </row>
    <row r="721" spans="1:9" ht="26.25" hidden="1" customHeight="1" x14ac:dyDescent="0.2">
      <c r="A721" s="49"/>
      <c r="B721" s="282" t="s">
        <v>188</v>
      </c>
      <c r="C721" s="26" t="s">
        <v>779</v>
      </c>
      <c r="D721" s="58" t="s">
        <v>130</v>
      </c>
      <c r="E721" s="28"/>
      <c r="F721" s="29">
        <v>6490.7</v>
      </c>
      <c r="G721" s="30">
        <f t="shared" si="69"/>
        <v>0</v>
      </c>
      <c r="H721" s="31"/>
      <c r="I721" s="32">
        <f t="shared" si="71"/>
        <v>0</v>
      </c>
    </row>
    <row r="722" spans="1:9" ht="24.75" hidden="1" customHeight="1" x14ac:dyDescent="0.2">
      <c r="A722" s="49"/>
      <c r="B722" s="282" t="s">
        <v>189</v>
      </c>
      <c r="C722" s="114" t="s">
        <v>780</v>
      </c>
      <c r="D722" s="58" t="s">
        <v>130</v>
      </c>
      <c r="E722" s="28"/>
      <c r="F722" s="29">
        <v>24367.37</v>
      </c>
      <c r="G722" s="30">
        <f t="shared" si="69"/>
        <v>0</v>
      </c>
      <c r="H722" s="31"/>
      <c r="I722" s="32">
        <f t="shared" si="71"/>
        <v>0</v>
      </c>
    </row>
    <row r="723" spans="1:9" ht="18.75" hidden="1" customHeight="1" x14ac:dyDescent="0.2">
      <c r="A723" s="49"/>
      <c r="B723" s="282" t="s">
        <v>190</v>
      </c>
      <c r="C723" s="26" t="s">
        <v>781</v>
      </c>
      <c r="D723" s="58" t="s">
        <v>130</v>
      </c>
      <c r="E723" s="28"/>
      <c r="F723" s="29">
        <v>13983.88</v>
      </c>
      <c r="G723" s="30">
        <f t="shared" si="69"/>
        <v>0</v>
      </c>
      <c r="H723" s="31"/>
      <c r="I723" s="32">
        <f t="shared" si="71"/>
        <v>0</v>
      </c>
    </row>
    <row r="724" spans="1:9" ht="24.75" hidden="1" customHeight="1" x14ac:dyDescent="0.2">
      <c r="A724" s="49"/>
      <c r="B724" s="282" t="s">
        <v>191</v>
      </c>
      <c r="C724" s="26" t="s">
        <v>782</v>
      </c>
      <c r="D724" s="58" t="s">
        <v>130</v>
      </c>
      <c r="E724" s="28"/>
      <c r="F724" s="29">
        <v>13192.47</v>
      </c>
      <c r="G724" s="30">
        <f t="shared" si="69"/>
        <v>0</v>
      </c>
      <c r="H724" s="31"/>
      <c r="I724" s="32">
        <f t="shared" si="71"/>
        <v>0</v>
      </c>
    </row>
    <row r="725" spans="1:9" ht="24.75" hidden="1" customHeight="1" x14ac:dyDescent="0.2">
      <c r="A725" s="49"/>
      <c r="B725" s="282" t="s">
        <v>192</v>
      </c>
      <c r="C725" s="26" t="s">
        <v>783</v>
      </c>
      <c r="D725" s="58" t="s">
        <v>130</v>
      </c>
      <c r="E725" s="28"/>
      <c r="F725" s="29">
        <v>12933.18</v>
      </c>
      <c r="G725" s="30">
        <f t="shared" si="69"/>
        <v>0</v>
      </c>
      <c r="H725" s="31"/>
      <c r="I725" s="32">
        <f t="shared" si="71"/>
        <v>0</v>
      </c>
    </row>
    <row r="726" spans="1:9" ht="24.75" customHeight="1" x14ac:dyDescent="0.2">
      <c r="A726" s="49"/>
      <c r="B726" s="282" t="s">
        <v>193</v>
      </c>
      <c r="C726" s="26" t="s">
        <v>784</v>
      </c>
      <c r="D726" s="58" t="s">
        <v>130</v>
      </c>
      <c r="E726" s="28">
        <v>1</v>
      </c>
      <c r="F726" s="29">
        <v>24205.58</v>
      </c>
      <c r="G726" s="30">
        <f t="shared" si="69"/>
        <v>24205.58</v>
      </c>
      <c r="H726" s="31"/>
      <c r="I726" s="32">
        <f t="shared" si="71"/>
        <v>3.321650836654247E-3</v>
      </c>
    </row>
    <row r="727" spans="1:9" ht="24.75" hidden="1" customHeight="1" x14ac:dyDescent="0.2">
      <c r="A727" s="49"/>
      <c r="B727" s="282" t="s">
        <v>194</v>
      </c>
      <c r="C727" s="26" t="s">
        <v>785</v>
      </c>
      <c r="D727" s="58" t="s">
        <v>130</v>
      </c>
      <c r="E727" s="28"/>
      <c r="F727" s="29">
        <v>16828.25</v>
      </c>
      <c r="G727" s="30">
        <f t="shared" si="69"/>
        <v>0</v>
      </c>
      <c r="H727" s="31"/>
      <c r="I727" s="32">
        <f t="shared" si="71"/>
        <v>0</v>
      </c>
    </row>
    <row r="728" spans="1:9" ht="24.75" hidden="1" customHeight="1" x14ac:dyDescent="0.2">
      <c r="A728" s="49"/>
      <c r="B728" s="282" t="s">
        <v>195</v>
      </c>
      <c r="C728" s="26" t="s">
        <v>786</v>
      </c>
      <c r="D728" s="58" t="s">
        <v>130</v>
      </c>
      <c r="E728" s="28"/>
      <c r="F728" s="29">
        <v>18998.86</v>
      </c>
      <c r="G728" s="30">
        <f t="shared" si="69"/>
        <v>0</v>
      </c>
      <c r="H728" s="31"/>
      <c r="I728" s="32">
        <f t="shared" si="71"/>
        <v>0</v>
      </c>
    </row>
    <row r="729" spans="1:9" ht="24.75" hidden="1" customHeight="1" x14ac:dyDescent="0.2">
      <c r="A729" s="49"/>
      <c r="B729" s="282" t="s">
        <v>196</v>
      </c>
      <c r="C729" s="26" t="s">
        <v>787</v>
      </c>
      <c r="D729" s="58" t="s">
        <v>130</v>
      </c>
      <c r="E729" s="28"/>
      <c r="F729" s="29">
        <v>10327.77</v>
      </c>
      <c r="G729" s="30">
        <f t="shared" si="69"/>
        <v>0</v>
      </c>
      <c r="H729" s="31"/>
      <c r="I729" s="32">
        <f t="shared" si="71"/>
        <v>0</v>
      </c>
    </row>
    <row r="730" spans="1:9" ht="18" hidden="1" customHeight="1" x14ac:dyDescent="0.2">
      <c r="A730" s="49"/>
      <c r="B730" s="282" t="s">
        <v>1064</v>
      </c>
      <c r="C730" s="26" t="s">
        <v>788</v>
      </c>
      <c r="D730" s="58" t="s">
        <v>130</v>
      </c>
      <c r="E730" s="28"/>
      <c r="F730" s="29">
        <v>11767.15</v>
      </c>
      <c r="G730" s="30">
        <f t="shared" si="69"/>
        <v>0</v>
      </c>
      <c r="H730" s="31"/>
      <c r="I730" s="32">
        <f t="shared" si="71"/>
        <v>0</v>
      </c>
    </row>
    <row r="731" spans="1:9" ht="24.75" hidden="1" customHeight="1" x14ac:dyDescent="0.2">
      <c r="A731" s="49"/>
      <c r="B731" s="282" t="s">
        <v>1065</v>
      </c>
      <c r="C731" s="26" t="s">
        <v>789</v>
      </c>
      <c r="D731" s="62" t="s">
        <v>130</v>
      </c>
      <c r="E731" s="28"/>
      <c r="F731" s="68">
        <v>5910.93</v>
      </c>
      <c r="G731" s="30">
        <f t="shared" si="69"/>
        <v>0</v>
      </c>
      <c r="H731" s="31"/>
      <c r="I731" s="32">
        <f t="shared" si="71"/>
        <v>0</v>
      </c>
    </row>
    <row r="732" spans="1:9" ht="24.75" hidden="1" customHeight="1" x14ac:dyDescent="0.2">
      <c r="A732" s="49"/>
      <c r="B732" s="282" t="s">
        <v>1066</v>
      </c>
      <c r="C732" s="26" t="s">
        <v>790</v>
      </c>
      <c r="D732" s="62" t="s">
        <v>130</v>
      </c>
      <c r="E732" s="28"/>
      <c r="F732" s="68">
        <v>36886.68</v>
      </c>
      <c r="G732" s="30">
        <f t="shared" si="69"/>
        <v>0</v>
      </c>
      <c r="H732" s="31"/>
      <c r="I732" s="32">
        <f t="shared" si="71"/>
        <v>0</v>
      </c>
    </row>
    <row r="733" spans="1:9" ht="24.75" hidden="1" customHeight="1" x14ac:dyDescent="0.2">
      <c r="A733" s="49"/>
      <c r="B733" s="282" t="s">
        <v>1067</v>
      </c>
      <c r="C733" s="26" t="s">
        <v>791</v>
      </c>
      <c r="D733" s="62" t="s">
        <v>130</v>
      </c>
      <c r="E733" s="28"/>
      <c r="F733" s="68">
        <v>15175.07</v>
      </c>
      <c r="G733" s="30">
        <f t="shared" si="69"/>
        <v>0</v>
      </c>
      <c r="H733" s="31"/>
      <c r="I733" s="32">
        <f t="shared" si="71"/>
        <v>0</v>
      </c>
    </row>
    <row r="734" spans="1:9" ht="24.75" hidden="1" customHeight="1" x14ac:dyDescent="0.2">
      <c r="A734" s="49"/>
      <c r="B734" s="282" t="s">
        <v>1068</v>
      </c>
      <c r="C734" s="26" t="s">
        <v>792</v>
      </c>
      <c r="D734" s="62" t="s">
        <v>130</v>
      </c>
      <c r="E734" s="28"/>
      <c r="F734" s="68">
        <v>23741.02</v>
      </c>
      <c r="G734" s="30">
        <f t="shared" si="69"/>
        <v>0</v>
      </c>
      <c r="H734" s="31"/>
      <c r="I734" s="32">
        <f t="shared" si="71"/>
        <v>0</v>
      </c>
    </row>
    <row r="735" spans="1:9" ht="24.75" hidden="1" customHeight="1" x14ac:dyDescent="0.2">
      <c r="A735" s="49"/>
      <c r="B735" s="282" t="s">
        <v>1069</v>
      </c>
      <c r="C735" s="26" t="s">
        <v>793</v>
      </c>
      <c r="D735" s="62" t="s">
        <v>130</v>
      </c>
      <c r="E735" s="28"/>
      <c r="F735" s="68">
        <v>20134.05</v>
      </c>
      <c r="G735" s="30">
        <f t="shared" si="69"/>
        <v>0</v>
      </c>
      <c r="H735" s="31"/>
      <c r="I735" s="32">
        <f t="shared" si="71"/>
        <v>0</v>
      </c>
    </row>
    <row r="736" spans="1:9" ht="24.75" hidden="1" customHeight="1" x14ac:dyDescent="0.2">
      <c r="A736" s="49"/>
      <c r="B736" s="282" t="s">
        <v>1070</v>
      </c>
      <c r="C736" s="26" t="s">
        <v>794</v>
      </c>
      <c r="D736" s="62" t="s">
        <v>130</v>
      </c>
      <c r="E736" s="28"/>
      <c r="F736" s="68">
        <v>16774.939999999999</v>
      </c>
      <c r="G736" s="30">
        <f t="shared" si="69"/>
        <v>0</v>
      </c>
      <c r="H736" s="31"/>
      <c r="I736" s="32">
        <f t="shared" si="71"/>
        <v>0</v>
      </c>
    </row>
    <row r="737" spans="1:9" ht="24.75" hidden="1" customHeight="1" x14ac:dyDescent="0.2">
      <c r="A737" s="49"/>
      <c r="B737" s="282" t="s">
        <v>1071</v>
      </c>
      <c r="C737" s="26" t="s">
        <v>795</v>
      </c>
      <c r="D737" s="62" t="s">
        <v>130</v>
      </c>
      <c r="E737" s="28"/>
      <c r="F737" s="68">
        <v>3751.01</v>
      </c>
      <c r="G737" s="30">
        <f t="shared" si="69"/>
        <v>0</v>
      </c>
      <c r="H737" s="31"/>
      <c r="I737" s="32">
        <f t="shared" si="71"/>
        <v>0</v>
      </c>
    </row>
    <row r="738" spans="1:9" ht="24.75" hidden="1" customHeight="1" x14ac:dyDescent="0.2">
      <c r="A738" s="319"/>
      <c r="B738" s="373" t="s">
        <v>156</v>
      </c>
      <c r="C738" s="321" t="s">
        <v>796</v>
      </c>
      <c r="D738" s="334" t="s">
        <v>130</v>
      </c>
      <c r="E738" s="316"/>
      <c r="F738" s="322">
        <v>23662.400000000001</v>
      </c>
      <c r="G738" s="339">
        <f t="shared" si="69"/>
        <v>0</v>
      </c>
      <c r="H738" s="335"/>
      <c r="I738" s="340">
        <f t="shared" si="71"/>
        <v>0</v>
      </c>
    </row>
    <row r="739" spans="1:9" ht="12" hidden="1" customHeight="1" x14ac:dyDescent="0.2">
      <c r="A739" s="311"/>
      <c r="B739" s="362"/>
      <c r="C739" s="135"/>
      <c r="D739" s="136"/>
      <c r="E739" s="28"/>
      <c r="F739" s="137"/>
      <c r="G739" s="138"/>
      <c r="H739" s="309"/>
      <c r="I739" s="310"/>
    </row>
    <row r="740" spans="1:9" ht="12" hidden="1" customHeight="1" x14ac:dyDescent="0.2">
      <c r="A740" s="311"/>
      <c r="B740" s="362"/>
      <c r="C740" s="135"/>
      <c r="D740" s="136"/>
      <c r="E740" s="28"/>
      <c r="F740" s="137"/>
      <c r="G740" s="138"/>
      <c r="H740" s="309"/>
      <c r="I740" s="310"/>
    </row>
    <row r="741" spans="1:9" ht="12" hidden="1" customHeight="1" x14ac:dyDescent="0.2">
      <c r="A741" s="311"/>
      <c r="B741" s="362"/>
      <c r="C741" s="135"/>
      <c r="D741" s="136"/>
      <c r="E741" s="28"/>
      <c r="F741" s="137"/>
      <c r="G741" s="138"/>
      <c r="H741" s="309"/>
      <c r="I741" s="310"/>
    </row>
    <row r="742" spans="1:9" ht="12" hidden="1" customHeight="1" x14ac:dyDescent="0.2">
      <c r="A742" s="311"/>
      <c r="B742" s="362"/>
      <c r="C742" s="314"/>
      <c r="D742" s="337"/>
      <c r="E742" s="316"/>
      <c r="F742" s="317"/>
      <c r="G742" s="138"/>
      <c r="H742" s="309"/>
      <c r="I742" s="310"/>
    </row>
    <row r="743" spans="1:9" hidden="1" x14ac:dyDescent="0.2">
      <c r="A743" s="49"/>
      <c r="B743" s="54"/>
      <c r="C743" s="499" t="s">
        <v>155</v>
      </c>
      <c r="D743" s="500"/>
      <c r="E743" s="500"/>
      <c r="F743" s="501"/>
      <c r="G743" s="30"/>
      <c r="H743" s="31"/>
      <c r="I743" s="32"/>
    </row>
    <row r="744" spans="1:9" hidden="1" x14ac:dyDescent="0.2">
      <c r="A744" s="49"/>
      <c r="B744" s="282" t="s">
        <v>1072</v>
      </c>
      <c r="C744" s="55" t="s">
        <v>797</v>
      </c>
      <c r="D744" s="56" t="s">
        <v>133</v>
      </c>
      <c r="E744" s="28"/>
      <c r="F744" s="44">
        <v>5596.49</v>
      </c>
      <c r="G744" s="30">
        <f t="shared" ref="G744:G749" si="72">+E744*F744</f>
        <v>0</v>
      </c>
      <c r="H744" s="31"/>
      <c r="I744" s="32">
        <f t="shared" ref="I744:I749" si="73">G744/$H$1115</f>
        <v>0</v>
      </c>
    </row>
    <row r="745" spans="1:9" hidden="1" x14ac:dyDescent="0.2">
      <c r="A745" s="49"/>
      <c r="B745" s="282" t="s">
        <v>1073</v>
      </c>
      <c r="C745" s="33" t="s">
        <v>798</v>
      </c>
      <c r="D745" s="27" t="s">
        <v>133</v>
      </c>
      <c r="E745" s="28"/>
      <c r="F745" s="29">
        <v>10893.21</v>
      </c>
      <c r="G745" s="30">
        <f t="shared" si="72"/>
        <v>0</v>
      </c>
      <c r="H745" s="31"/>
      <c r="I745" s="32">
        <f t="shared" si="73"/>
        <v>0</v>
      </c>
    </row>
    <row r="746" spans="1:9" hidden="1" x14ac:dyDescent="0.2">
      <c r="A746" s="49"/>
      <c r="B746" s="282" t="s">
        <v>1074</v>
      </c>
      <c r="C746" s="33" t="s">
        <v>799</v>
      </c>
      <c r="D746" s="27" t="s">
        <v>133</v>
      </c>
      <c r="E746" s="28"/>
      <c r="F746" s="29">
        <v>28481.24</v>
      </c>
      <c r="G746" s="30">
        <f t="shared" si="72"/>
        <v>0</v>
      </c>
      <c r="H746" s="31"/>
      <c r="I746" s="32">
        <f t="shared" si="73"/>
        <v>0</v>
      </c>
    </row>
    <row r="747" spans="1:9" hidden="1" x14ac:dyDescent="0.2">
      <c r="A747" s="49"/>
      <c r="B747" s="282" t="s">
        <v>1075</v>
      </c>
      <c r="C747" s="33" t="s">
        <v>800</v>
      </c>
      <c r="D747" s="27" t="s">
        <v>133</v>
      </c>
      <c r="E747" s="28"/>
      <c r="F747" s="29">
        <v>6441.01</v>
      </c>
      <c r="G747" s="30">
        <f t="shared" si="72"/>
        <v>0</v>
      </c>
      <c r="H747" s="31"/>
      <c r="I747" s="32">
        <f t="shared" si="73"/>
        <v>0</v>
      </c>
    </row>
    <row r="748" spans="1:9" hidden="1" x14ac:dyDescent="0.2">
      <c r="A748" s="49"/>
      <c r="B748" s="282" t="s">
        <v>1076</v>
      </c>
      <c r="C748" s="26" t="s">
        <v>801</v>
      </c>
      <c r="D748" s="27" t="s">
        <v>133</v>
      </c>
      <c r="E748" s="28"/>
      <c r="F748" s="29">
        <v>33378.32</v>
      </c>
      <c r="G748" s="30">
        <f t="shared" si="72"/>
        <v>0</v>
      </c>
      <c r="H748" s="31"/>
      <c r="I748" s="32">
        <f t="shared" si="73"/>
        <v>0</v>
      </c>
    </row>
    <row r="749" spans="1:9" hidden="1" x14ac:dyDescent="0.2">
      <c r="A749" s="49"/>
      <c r="B749" s="282" t="s">
        <v>1077</v>
      </c>
      <c r="C749" s="26" t="s">
        <v>724</v>
      </c>
      <c r="D749" s="27" t="s">
        <v>133</v>
      </c>
      <c r="E749" s="28"/>
      <c r="F749" s="29">
        <v>2498.8000000000002</v>
      </c>
      <c r="G749" s="30">
        <f t="shared" si="72"/>
        <v>0</v>
      </c>
      <c r="H749" s="31"/>
      <c r="I749" s="32">
        <f t="shared" si="73"/>
        <v>0</v>
      </c>
    </row>
    <row r="750" spans="1:9" hidden="1" x14ac:dyDescent="0.2">
      <c r="A750" s="311"/>
      <c r="B750" s="362"/>
      <c r="C750" s="135"/>
      <c r="D750" s="308"/>
      <c r="E750" s="28"/>
      <c r="F750" s="137"/>
      <c r="G750" s="138"/>
      <c r="H750" s="309"/>
      <c r="I750" s="310"/>
    </row>
    <row r="751" spans="1:9" hidden="1" x14ac:dyDescent="0.2">
      <c r="A751" s="311"/>
      <c r="B751" s="362"/>
      <c r="C751" s="135"/>
      <c r="D751" s="308"/>
      <c r="E751" s="28"/>
      <c r="F751" s="137"/>
      <c r="G751" s="138"/>
      <c r="H751" s="309"/>
      <c r="I751" s="310"/>
    </row>
    <row r="752" spans="1:9" hidden="1" x14ac:dyDescent="0.2">
      <c r="A752" s="311"/>
      <c r="B752" s="362"/>
      <c r="C752" s="314"/>
      <c r="D752" s="315"/>
      <c r="E752" s="316"/>
      <c r="F752" s="317"/>
      <c r="G752" s="138"/>
      <c r="H752" s="309"/>
      <c r="I752" s="310"/>
    </row>
    <row r="753" spans="1:9" x14ac:dyDescent="0.2">
      <c r="A753" s="65" t="s">
        <v>157</v>
      </c>
      <c r="B753" s="54"/>
      <c r="C753" s="499" t="s">
        <v>158</v>
      </c>
      <c r="D753" s="500"/>
      <c r="E753" s="500"/>
      <c r="F753" s="501"/>
      <c r="G753" s="30"/>
      <c r="H753" s="31"/>
      <c r="I753" s="32"/>
    </row>
    <row r="754" spans="1:9" hidden="1" x14ac:dyDescent="0.2">
      <c r="A754" s="49"/>
      <c r="B754" s="54" t="s">
        <v>16</v>
      </c>
      <c r="C754" s="26" t="s">
        <v>802</v>
      </c>
      <c r="D754" s="58" t="s">
        <v>60</v>
      </c>
      <c r="E754" s="28"/>
      <c r="F754" s="29">
        <v>8361.2800000000007</v>
      </c>
      <c r="G754" s="30">
        <f t="shared" ref="G754:G769" si="74">+E754*F754</f>
        <v>0</v>
      </c>
      <c r="H754" s="31"/>
      <c r="I754" s="32">
        <f t="shared" ref="I754:I769" si="75">G754/$H$1115</f>
        <v>0</v>
      </c>
    </row>
    <row r="755" spans="1:9" ht="25.5" hidden="1" x14ac:dyDescent="0.2">
      <c r="A755" s="49"/>
      <c r="B755" s="54" t="s">
        <v>19</v>
      </c>
      <c r="C755" s="26" t="s">
        <v>803</v>
      </c>
      <c r="D755" s="58" t="s">
        <v>60</v>
      </c>
      <c r="E755" s="28"/>
      <c r="F755" s="29">
        <v>9793.7999999999993</v>
      </c>
      <c r="G755" s="30">
        <f t="shared" si="74"/>
        <v>0</v>
      </c>
      <c r="H755" s="31"/>
      <c r="I755" s="32">
        <f t="shared" si="75"/>
        <v>0</v>
      </c>
    </row>
    <row r="756" spans="1:9" hidden="1" x14ac:dyDescent="0.2">
      <c r="A756" s="49"/>
      <c r="B756" s="54" t="s">
        <v>20</v>
      </c>
      <c r="C756" s="26" t="s">
        <v>804</v>
      </c>
      <c r="D756" s="58" t="s">
        <v>60</v>
      </c>
      <c r="E756" s="28"/>
      <c r="F756" s="29">
        <v>16905.09</v>
      </c>
      <c r="G756" s="30">
        <f t="shared" si="74"/>
        <v>0</v>
      </c>
      <c r="H756" s="31"/>
      <c r="I756" s="32">
        <f t="shared" si="75"/>
        <v>0</v>
      </c>
    </row>
    <row r="757" spans="1:9" hidden="1" x14ac:dyDescent="0.2">
      <c r="A757" s="49"/>
      <c r="B757" s="54" t="s">
        <v>23</v>
      </c>
      <c r="C757" s="26" t="s">
        <v>805</v>
      </c>
      <c r="D757" s="58" t="s">
        <v>60</v>
      </c>
      <c r="E757" s="28"/>
      <c r="F757" s="29">
        <v>2235.9499999999998</v>
      </c>
      <c r="G757" s="30">
        <f t="shared" si="74"/>
        <v>0</v>
      </c>
      <c r="H757" s="31"/>
      <c r="I757" s="32">
        <f t="shared" si="75"/>
        <v>0</v>
      </c>
    </row>
    <row r="758" spans="1:9" hidden="1" x14ac:dyDescent="0.2">
      <c r="A758" s="49"/>
      <c r="B758" s="54" t="s">
        <v>52</v>
      </c>
      <c r="C758" s="26" t="s">
        <v>806</v>
      </c>
      <c r="D758" s="58" t="s">
        <v>133</v>
      </c>
      <c r="E758" s="28"/>
      <c r="F758" s="29">
        <v>1924.05</v>
      </c>
      <c r="G758" s="30">
        <f t="shared" si="74"/>
        <v>0</v>
      </c>
      <c r="H758" s="31"/>
      <c r="I758" s="32">
        <f t="shared" si="75"/>
        <v>0</v>
      </c>
    </row>
    <row r="759" spans="1:9" hidden="1" x14ac:dyDescent="0.2">
      <c r="A759" s="49"/>
      <c r="B759" s="54" t="s">
        <v>53</v>
      </c>
      <c r="C759" s="26" t="s">
        <v>807</v>
      </c>
      <c r="D759" s="58" t="s">
        <v>60</v>
      </c>
      <c r="E759" s="28"/>
      <c r="F759" s="29">
        <v>1355.35</v>
      </c>
      <c r="G759" s="30">
        <f t="shared" si="74"/>
        <v>0</v>
      </c>
      <c r="H759" s="31"/>
      <c r="I759" s="32">
        <f t="shared" si="75"/>
        <v>0</v>
      </c>
    </row>
    <row r="760" spans="1:9" hidden="1" x14ac:dyDescent="0.2">
      <c r="A760" s="49"/>
      <c r="B760" s="54" t="s">
        <v>54</v>
      </c>
      <c r="C760" s="26" t="s">
        <v>808</v>
      </c>
      <c r="D760" s="58" t="s">
        <v>133</v>
      </c>
      <c r="E760" s="28"/>
      <c r="F760" s="29">
        <v>1030.74</v>
      </c>
      <c r="G760" s="30">
        <f t="shared" si="74"/>
        <v>0</v>
      </c>
      <c r="H760" s="31"/>
      <c r="I760" s="32">
        <f t="shared" si="75"/>
        <v>0</v>
      </c>
    </row>
    <row r="761" spans="1:9" hidden="1" x14ac:dyDescent="0.2">
      <c r="A761" s="49"/>
      <c r="B761" s="54" t="s">
        <v>25</v>
      </c>
      <c r="C761" s="26" t="s">
        <v>809</v>
      </c>
      <c r="D761" s="58" t="s">
        <v>60</v>
      </c>
      <c r="E761" s="28"/>
      <c r="F761" s="29">
        <v>1809.59</v>
      </c>
      <c r="G761" s="30">
        <f t="shared" si="74"/>
        <v>0</v>
      </c>
      <c r="H761" s="31"/>
      <c r="I761" s="32">
        <f t="shared" si="75"/>
        <v>0</v>
      </c>
    </row>
    <row r="762" spans="1:9" x14ac:dyDescent="0.2">
      <c r="A762" s="49"/>
      <c r="B762" s="54" t="s">
        <v>57</v>
      </c>
      <c r="C762" s="26" t="s">
        <v>810</v>
      </c>
      <c r="D762" s="58" t="s">
        <v>60</v>
      </c>
      <c r="E762" s="28">
        <v>96.8</v>
      </c>
      <c r="F762" s="29">
        <v>1569.28</v>
      </c>
      <c r="G762" s="30">
        <f t="shared" si="74"/>
        <v>151906.304</v>
      </c>
      <c r="H762" s="31"/>
      <c r="I762" s="32">
        <f t="shared" si="75"/>
        <v>2.084559435364302E-2</v>
      </c>
    </row>
    <row r="763" spans="1:9" hidden="1" x14ac:dyDescent="0.2">
      <c r="A763" s="49"/>
      <c r="B763" s="54" t="s">
        <v>27</v>
      </c>
      <c r="C763" s="26" t="s">
        <v>811</v>
      </c>
      <c r="D763" s="58" t="s">
        <v>130</v>
      </c>
      <c r="E763" s="28"/>
      <c r="F763" s="29">
        <v>5295.46</v>
      </c>
      <c r="G763" s="30">
        <f t="shared" si="74"/>
        <v>0</v>
      </c>
      <c r="H763" s="31"/>
      <c r="I763" s="32">
        <f t="shared" si="75"/>
        <v>0</v>
      </c>
    </row>
    <row r="764" spans="1:9" ht="13.5" thickBot="1" x14ac:dyDescent="0.25">
      <c r="A764" s="49"/>
      <c r="B764" s="54" t="s">
        <v>66</v>
      </c>
      <c r="C764" s="26" t="s">
        <v>812</v>
      </c>
      <c r="D764" s="58" t="s">
        <v>130</v>
      </c>
      <c r="E764" s="28">
        <v>4</v>
      </c>
      <c r="F764" s="29">
        <v>5714.89</v>
      </c>
      <c r="G764" s="30">
        <f t="shared" si="74"/>
        <v>22859.56</v>
      </c>
      <c r="H764" s="31"/>
      <c r="I764" s="32">
        <f t="shared" si="75"/>
        <v>3.1369410111035537E-3</v>
      </c>
    </row>
    <row r="765" spans="1:9" hidden="1" x14ac:dyDescent="0.2">
      <c r="A765" s="49"/>
      <c r="B765" s="54" t="s">
        <v>68</v>
      </c>
      <c r="C765" s="26" t="s">
        <v>813</v>
      </c>
      <c r="D765" s="58" t="s">
        <v>130</v>
      </c>
      <c r="E765" s="28"/>
      <c r="F765" s="29">
        <v>88154.59</v>
      </c>
      <c r="G765" s="30">
        <f t="shared" si="74"/>
        <v>0</v>
      </c>
      <c r="H765" s="31"/>
      <c r="I765" s="32">
        <f t="shared" si="75"/>
        <v>0</v>
      </c>
    </row>
    <row r="766" spans="1:9" hidden="1" x14ac:dyDescent="0.2">
      <c r="A766" s="49"/>
      <c r="B766" s="54" t="s">
        <v>70</v>
      </c>
      <c r="C766" s="26" t="s">
        <v>814</v>
      </c>
      <c r="D766" s="58" t="s">
        <v>130</v>
      </c>
      <c r="E766" s="28"/>
      <c r="F766" s="29">
        <v>3312.73</v>
      </c>
      <c r="G766" s="30">
        <f t="shared" si="74"/>
        <v>0</v>
      </c>
      <c r="H766" s="31"/>
      <c r="I766" s="32">
        <f t="shared" si="75"/>
        <v>0</v>
      </c>
    </row>
    <row r="767" spans="1:9" hidden="1" x14ac:dyDescent="0.2">
      <c r="A767" s="49"/>
      <c r="B767" s="54" t="s">
        <v>28</v>
      </c>
      <c r="C767" s="26" t="s">
        <v>815</v>
      </c>
      <c r="D767" s="58" t="s">
        <v>130</v>
      </c>
      <c r="E767" s="28"/>
      <c r="F767" s="29">
        <v>6615.22</v>
      </c>
      <c r="G767" s="30">
        <f t="shared" si="74"/>
        <v>0</v>
      </c>
      <c r="H767" s="31"/>
      <c r="I767" s="32">
        <f t="shared" si="75"/>
        <v>0</v>
      </c>
    </row>
    <row r="768" spans="1:9" ht="18" hidden="1" customHeight="1" x14ac:dyDescent="0.2">
      <c r="A768" s="49"/>
      <c r="B768" s="54" t="s">
        <v>79</v>
      </c>
      <c r="C768" s="26" t="s">
        <v>816</v>
      </c>
      <c r="D768" s="58" t="s">
        <v>130</v>
      </c>
      <c r="E768" s="28"/>
      <c r="F768" s="29">
        <v>7183.39</v>
      </c>
      <c r="G768" s="30">
        <f t="shared" si="74"/>
        <v>0</v>
      </c>
      <c r="H768" s="31"/>
      <c r="I768" s="32">
        <f t="shared" si="75"/>
        <v>0</v>
      </c>
    </row>
    <row r="769" spans="1:9" hidden="1" x14ac:dyDescent="0.2">
      <c r="A769" s="49"/>
      <c r="B769" s="54" t="s">
        <v>29</v>
      </c>
      <c r="C769" s="26" t="s">
        <v>817</v>
      </c>
      <c r="D769" s="58" t="s">
        <v>60</v>
      </c>
      <c r="E769" s="28"/>
      <c r="F769" s="29">
        <v>245.3</v>
      </c>
      <c r="G769" s="30">
        <f t="shared" si="74"/>
        <v>0</v>
      </c>
      <c r="H769" s="31"/>
      <c r="I769" s="32">
        <f t="shared" si="75"/>
        <v>0</v>
      </c>
    </row>
    <row r="770" spans="1:9" hidden="1" x14ac:dyDescent="0.2">
      <c r="A770" s="311"/>
      <c r="B770" s="134"/>
      <c r="C770" s="135"/>
      <c r="D770" s="136"/>
      <c r="E770" s="28"/>
      <c r="F770" s="137"/>
      <c r="G770" s="138"/>
      <c r="H770" s="309"/>
      <c r="I770" s="310"/>
    </row>
    <row r="771" spans="1:9" hidden="1" x14ac:dyDescent="0.2">
      <c r="A771" s="311"/>
      <c r="B771" s="134"/>
      <c r="C771" s="135"/>
      <c r="D771" s="136"/>
      <c r="E771" s="28"/>
      <c r="F771" s="137"/>
      <c r="G771" s="138"/>
      <c r="H771" s="309"/>
      <c r="I771" s="310"/>
    </row>
    <row r="772" spans="1:9" hidden="1" x14ac:dyDescent="0.2">
      <c r="A772" s="311"/>
      <c r="B772" s="134"/>
      <c r="C772" s="135"/>
      <c r="D772" s="136"/>
      <c r="E772" s="28"/>
      <c r="F772" s="137"/>
      <c r="G772" s="138"/>
      <c r="H772" s="309"/>
      <c r="I772" s="310"/>
    </row>
    <row r="773" spans="1:9" hidden="1" x14ac:dyDescent="0.2">
      <c r="A773" s="311"/>
      <c r="B773" s="134"/>
      <c r="C773" s="314"/>
      <c r="D773" s="337"/>
      <c r="E773" s="316"/>
      <c r="F773" s="317"/>
      <c r="G773" s="138"/>
      <c r="H773" s="309"/>
      <c r="I773" s="310"/>
    </row>
    <row r="774" spans="1:9" hidden="1" x14ac:dyDescent="0.2">
      <c r="A774" s="65" t="s">
        <v>159</v>
      </c>
      <c r="B774" s="54"/>
      <c r="C774" s="499" t="s">
        <v>160</v>
      </c>
      <c r="D774" s="500"/>
      <c r="E774" s="500"/>
      <c r="F774" s="501"/>
      <c r="G774" s="30"/>
      <c r="H774" s="31"/>
      <c r="I774" s="32"/>
    </row>
    <row r="775" spans="1:9" hidden="1" x14ac:dyDescent="0.2">
      <c r="A775" s="49"/>
      <c r="B775" s="54" t="s">
        <v>16</v>
      </c>
      <c r="C775" s="26" t="s">
        <v>818</v>
      </c>
      <c r="D775" s="58" t="s">
        <v>130</v>
      </c>
      <c r="E775" s="28"/>
      <c r="F775" s="29">
        <v>27181.97</v>
      </c>
      <c r="G775" s="30">
        <f t="shared" si="69"/>
        <v>0</v>
      </c>
      <c r="H775" s="31"/>
      <c r="I775" s="32">
        <f t="shared" ref="I775:I781" si="76">G775/$H$1115</f>
        <v>0</v>
      </c>
    </row>
    <row r="776" spans="1:9" ht="27" hidden="1" customHeight="1" x14ac:dyDescent="0.2">
      <c r="A776" s="49"/>
      <c r="B776" s="54">
        <v>2</v>
      </c>
      <c r="C776" s="114" t="s">
        <v>819</v>
      </c>
      <c r="D776" s="58" t="s">
        <v>130</v>
      </c>
      <c r="E776" s="28"/>
      <c r="F776" s="29">
        <v>47673.33</v>
      </c>
      <c r="G776" s="30">
        <f>+E776*F776</f>
        <v>0</v>
      </c>
      <c r="H776" s="31"/>
      <c r="I776" s="32">
        <f t="shared" si="76"/>
        <v>0</v>
      </c>
    </row>
    <row r="777" spans="1:9" ht="27.75" hidden="1" customHeight="1" x14ac:dyDescent="0.2">
      <c r="A777" s="49"/>
      <c r="B777" s="54">
        <v>3</v>
      </c>
      <c r="C777" s="114" t="s">
        <v>820</v>
      </c>
      <c r="D777" s="58" t="s">
        <v>130</v>
      </c>
      <c r="E777" s="28"/>
      <c r="F777" s="29">
        <v>93304.77</v>
      </c>
      <c r="G777" s="30">
        <f t="shared" si="69"/>
        <v>0</v>
      </c>
      <c r="H777" s="31"/>
      <c r="I777" s="32">
        <f t="shared" si="76"/>
        <v>0</v>
      </c>
    </row>
    <row r="778" spans="1:9" ht="24" hidden="1" customHeight="1" x14ac:dyDescent="0.2">
      <c r="A778" s="49"/>
      <c r="B778" s="54">
        <v>4</v>
      </c>
      <c r="C778" s="114" t="s">
        <v>821</v>
      </c>
      <c r="D778" s="58" t="s">
        <v>130</v>
      </c>
      <c r="E778" s="28"/>
      <c r="F778" s="29">
        <v>143881.71</v>
      </c>
      <c r="G778" s="30">
        <f>+E778*F778</f>
        <v>0</v>
      </c>
      <c r="H778" s="31"/>
      <c r="I778" s="32">
        <f t="shared" si="76"/>
        <v>0</v>
      </c>
    </row>
    <row r="779" spans="1:9" ht="24" hidden="1" customHeight="1" x14ac:dyDescent="0.2">
      <c r="A779" s="49"/>
      <c r="B779" s="54">
        <v>5</v>
      </c>
      <c r="C779" s="114" t="s">
        <v>822</v>
      </c>
      <c r="D779" s="58" t="s">
        <v>130</v>
      </c>
      <c r="E779" s="28"/>
      <c r="F779" s="29">
        <v>194204.48</v>
      </c>
      <c r="G779" s="30">
        <f t="shared" si="69"/>
        <v>0</v>
      </c>
      <c r="H779" s="31"/>
      <c r="I779" s="32">
        <f t="shared" si="76"/>
        <v>0</v>
      </c>
    </row>
    <row r="780" spans="1:9" ht="18.75" hidden="1" customHeight="1" x14ac:dyDescent="0.2">
      <c r="A780" s="49"/>
      <c r="B780" s="54">
        <v>6</v>
      </c>
      <c r="C780" s="114" t="s">
        <v>823</v>
      </c>
      <c r="D780" s="58" t="s">
        <v>130</v>
      </c>
      <c r="E780" s="28"/>
      <c r="F780" s="29">
        <v>125539.46</v>
      </c>
      <c r="G780" s="30">
        <f t="shared" ref="G780:G788" si="77">+E780*F780</f>
        <v>0</v>
      </c>
      <c r="H780" s="31"/>
      <c r="I780" s="32">
        <f t="shared" si="76"/>
        <v>0</v>
      </c>
    </row>
    <row r="781" spans="1:9" hidden="1" x14ac:dyDescent="0.2">
      <c r="A781" s="49"/>
      <c r="B781" s="54">
        <v>7</v>
      </c>
      <c r="C781" s="114" t="s">
        <v>824</v>
      </c>
      <c r="D781" s="58" t="s">
        <v>130</v>
      </c>
      <c r="E781" s="28"/>
      <c r="F781" s="29">
        <v>238747.47</v>
      </c>
      <c r="G781" s="30">
        <f t="shared" si="77"/>
        <v>0</v>
      </c>
      <c r="H781" s="31"/>
      <c r="I781" s="32">
        <f t="shared" si="76"/>
        <v>0</v>
      </c>
    </row>
    <row r="782" spans="1:9" hidden="1" x14ac:dyDescent="0.2">
      <c r="A782" s="311"/>
      <c r="B782" s="134"/>
      <c r="C782" s="140"/>
      <c r="D782" s="136"/>
      <c r="E782" s="28"/>
      <c r="F782" s="137"/>
      <c r="G782" s="138"/>
      <c r="H782" s="309"/>
      <c r="I782" s="310"/>
    </row>
    <row r="783" spans="1:9" hidden="1" x14ac:dyDescent="0.2">
      <c r="A783" s="311"/>
      <c r="B783" s="134"/>
      <c r="C783" s="140"/>
      <c r="D783" s="136"/>
      <c r="E783" s="28"/>
      <c r="F783" s="137"/>
      <c r="G783" s="138"/>
      <c r="H783" s="309"/>
      <c r="I783" s="310"/>
    </row>
    <row r="784" spans="1:9" hidden="1" x14ac:dyDescent="0.2">
      <c r="A784" s="311"/>
      <c r="B784" s="134"/>
      <c r="C784" s="374"/>
      <c r="D784" s="337"/>
      <c r="E784" s="316"/>
      <c r="F784" s="317"/>
      <c r="G784" s="138"/>
      <c r="H784" s="309"/>
      <c r="I784" s="310"/>
    </row>
    <row r="785" spans="1:10" hidden="1" x14ac:dyDescent="0.2">
      <c r="A785" s="65" t="s">
        <v>161</v>
      </c>
      <c r="B785" s="54"/>
      <c r="C785" s="499" t="s">
        <v>162</v>
      </c>
      <c r="D785" s="500"/>
      <c r="E785" s="500"/>
      <c r="F785" s="501"/>
      <c r="G785" s="30"/>
      <c r="H785" s="31"/>
      <c r="I785" s="32"/>
    </row>
    <row r="786" spans="1:10" ht="26.25" hidden="1" customHeight="1" x14ac:dyDescent="0.2">
      <c r="A786" s="49"/>
      <c r="B786" s="54" t="s">
        <v>16</v>
      </c>
      <c r="C786" s="114" t="s">
        <v>825</v>
      </c>
      <c r="D786" s="58" t="s">
        <v>133</v>
      </c>
      <c r="E786" s="28"/>
      <c r="F786" s="29">
        <v>361630.69</v>
      </c>
      <c r="G786" s="30">
        <f>+E786*F786</f>
        <v>0</v>
      </c>
      <c r="H786" s="31"/>
      <c r="I786" s="32">
        <f>G786/$H$1115</f>
        <v>0</v>
      </c>
    </row>
    <row r="787" spans="1:10" hidden="1" x14ac:dyDescent="0.2">
      <c r="A787" s="65" t="s">
        <v>163</v>
      </c>
      <c r="B787" s="54"/>
      <c r="C787" s="499" t="s">
        <v>164</v>
      </c>
      <c r="D787" s="500"/>
      <c r="E787" s="500"/>
      <c r="F787" s="501"/>
      <c r="G787" s="30"/>
      <c r="H787" s="31"/>
      <c r="I787" s="32"/>
    </row>
    <row r="788" spans="1:10" hidden="1" x14ac:dyDescent="0.2">
      <c r="A788" s="49"/>
      <c r="B788" s="54" t="s">
        <v>16</v>
      </c>
      <c r="C788" s="26" t="s">
        <v>826</v>
      </c>
      <c r="D788" s="58" t="s">
        <v>130</v>
      </c>
      <c r="E788" s="28"/>
      <c r="F788" s="29">
        <v>1559315.49</v>
      </c>
      <c r="G788" s="30">
        <f t="shared" si="77"/>
        <v>0</v>
      </c>
      <c r="H788" s="31"/>
      <c r="I788" s="32">
        <f>G788/$H$1115</f>
        <v>0</v>
      </c>
    </row>
    <row r="789" spans="1:10" hidden="1" x14ac:dyDescent="0.2">
      <c r="A789" s="65" t="s">
        <v>165</v>
      </c>
      <c r="B789" s="54"/>
      <c r="C789" s="499" t="s">
        <v>166</v>
      </c>
      <c r="D789" s="500"/>
      <c r="E789" s="500"/>
      <c r="F789" s="501"/>
      <c r="G789" s="30"/>
      <c r="H789" s="31"/>
      <c r="I789" s="32"/>
    </row>
    <row r="790" spans="1:10" hidden="1" x14ac:dyDescent="0.2">
      <c r="A790" s="83"/>
      <c r="B790" s="47" t="s">
        <v>16</v>
      </c>
      <c r="C790" s="48" t="s">
        <v>827</v>
      </c>
      <c r="D790" s="67" t="s">
        <v>133</v>
      </c>
      <c r="E790" s="43"/>
      <c r="F790" s="44">
        <v>40789.01</v>
      </c>
      <c r="G790" s="30">
        <f>+E790*F790</f>
        <v>0</v>
      </c>
      <c r="H790" s="31"/>
      <c r="I790" s="32">
        <f>G790/$H$1115</f>
        <v>0</v>
      </c>
    </row>
    <row r="791" spans="1:10" hidden="1" x14ac:dyDescent="0.2">
      <c r="A791" s="49"/>
      <c r="B791" s="54" t="s">
        <v>23</v>
      </c>
      <c r="C791" s="26" t="s">
        <v>828</v>
      </c>
      <c r="D791" s="58" t="s">
        <v>133</v>
      </c>
      <c r="E791" s="28"/>
      <c r="F791" s="29">
        <v>26466.06</v>
      </c>
      <c r="G791" s="30">
        <f>+E791*F791</f>
        <v>0</v>
      </c>
      <c r="H791" s="31"/>
      <c r="I791" s="32">
        <f>G791/$H$1115</f>
        <v>0</v>
      </c>
    </row>
    <row r="792" spans="1:10" hidden="1" x14ac:dyDescent="0.2">
      <c r="A792" s="65" t="s">
        <v>165</v>
      </c>
      <c r="B792" s="54"/>
      <c r="C792" s="499" t="s">
        <v>167</v>
      </c>
      <c r="D792" s="500"/>
      <c r="E792" s="500"/>
      <c r="F792" s="501"/>
      <c r="G792" s="34"/>
      <c r="H792" s="31"/>
      <c r="I792" s="32"/>
    </row>
    <row r="793" spans="1:10" hidden="1" x14ac:dyDescent="0.2">
      <c r="A793" s="83"/>
      <c r="B793" s="47" t="s">
        <v>16</v>
      </c>
      <c r="C793" s="48" t="s">
        <v>829</v>
      </c>
      <c r="D793" s="67" t="s">
        <v>133</v>
      </c>
      <c r="E793" s="43"/>
      <c r="F793" s="44">
        <v>0</v>
      </c>
      <c r="G793" s="34">
        <f>+E793*F793</f>
        <v>0</v>
      </c>
      <c r="H793" s="31"/>
      <c r="I793" s="32">
        <f>G793/$H$1115</f>
        <v>0</v>
      </c>
    </row>
    <row r="794" spans="1:10" hidden="1" x14ac:dyDescent="0.2">
      <c r="A794" s="311"/>
      <c r="B794" s="134"/>
      <c r="C794" s="135"/>
      <c r="D794" s="136"/>
      <c r="E794" s="28"/>
      <c r="F794" s="137"/>
      <c r="G794" s="343"/>
      <c r="H794" s="309"/>
      <c r="I794" s="310"/>
    </row>
    <row r="795" spans="1:10" hidden="1" x14ac:dyDescent="0.2">
      <c r="A795" s="311"/>
      <c r="B795" s="134"/>
      <c r="C795" s="135"/>
      <c r="D795" s="136"/>
      <c r="E795" s="28"/>
      <c r="F795" s="137"/>
      <c r="G795" s="343"/>
      <c r="H795" s="309"/>
      <c r="I795" s="310"/>
    </row>
    <row r="796" spans="1:10" hidden="1" x14ac:dyDescent="0.2">
      <c r="A796" s="311"/>
      <c r="B796" s="134"/>
      <c r="C796" s="135"/>
      <c r="D796" s="136"/>
      <c r="E796" s="28"/>
      <c r="F796" s="137"/>
      <c r="G796" s="343"/>
      <c r="H796" s="309"/>
      <c r="I796" s="310"/>
    </row>
    <row r="797" spans="1:10" ht="13.5" hidden="1" thickBot="1" x14ac:dyDescent="0.25">
      <c r="A797" s="507"/>
      <c r="B797" s="507"/>
      <c r="C797" s="507"/>
      <c r="D797" s="507"/>
      <c r="E797" s="507"/>
      <c r="F797" s="507"/>
      <c r="G797" s="507"/>
      <c r="H797" s="507"/>
      <c r="I797" s="507"/>
    </row>
    <row r="798" spans="1:10" ht="16.5" thickBot="1" x14ac:dyDescent="0.3">
      <c r="A798" s="10" t="s">
        <v>37</v>
      </c>
      <c r="B798" s="11"/>
      <c r="C798" s="508" t="s">
        <v>168</v>
      </c>
      <c r="D798" s="509"/>
      <c r="E798" s="509"/>
      <c r="F798" s="509"/>
      <c r="G798" s="510"/>
      <c r="H798" s="12">
        <f>SUM(G799:G904)</f>
        <v>198946.36000000002</v>
      </c>
      <c r="I798" s="13">
        <f>H798/$H$1115</f>
        <v>2.730074400792367E-2</v>
      </c>
      <c r="J798" s="14" t="s">
        <v>18</v>
      </c>
    </row>
    <row r="799" spans="1:10" ht="12.6" hidden="1" customHeight="1" x14ac:dyDescent="0.2">
      <c r="A799" s="65" t="s">
        <v>169</v>
      </c>
      <c r="B799" s="54">
        <v>1</v>
      </c>
      <c r="C799" s="26" t="s">
        <v>830</v>
      </c>
      <c r="D799" s="58" t="s">
        <v>50</v>
      </c>
      <c r="E799" s="28"/>
      <c r="F799" s="29">
        <v>58479.76</v>
      </c>
      <c r="G799" s="30">
        <f>E799*F799</f>
        <v>0</v>
      </c>
      <c r="H799" s="31"/>
      <c r="I799" s="52">
        <f>G799/$H$1115</f>
        <v>0</v>
      </c>
    </row>
    <row r="800" spans="1:10" x14ac:dyDescent="0.2">
      <c r="A800" s="65" t="s">
        <v>170</v>
      </c>
      <c r="B800" s="54" t="s">
        <v>16</v>
      </c>
      <c r="C800" s="26" t="s">
        <v>171</v>
      </c>
      <c r="D800" s="58" t="s">
        <v>50</v>
      </c>
      <c r="E800" s="28">
        <v>1</v>
      </c>
      <c r="F800" s="29">
        <v>25811.75</v>
      </c>
      <c r="G800" s="30">
        <f>E800*F800</f>
        <v>25811.75</v>
      </c>
      <c r="H800" s="31"/>
      <c r="I800" s="52">
        <f>G800/$H$1115</f>
        <v>3.5420601771579221E-3</v>
      </c>
    </row>
    <row r="801" spans="1:9" hidden="1" x14ac:dyDescent="0.2">
      <c r="A801" s="105" t="s">
        <v>172</v>
      </c>
      <c r="B801" s="88"/>
      <c r="C801" s="499" t="s">
        <v>173</v>
      </c>
      <c r="D801" s="500"/>
      <c r="E801" s="500"/>
      <c r="F801" s="501"/>
      <c r="G801" s="30"/>
      <c r="H801" s="31"/>
      <c r="I801" s="52"/>
    </row>
    <row r="802" spans="1:9" ht="25.5" hidden="1" x14ac:dyDescent="0.2">
      <c r="A802" s="65"/>
      <c r="B802" s="54" t="s">
        <v>16</v>
      </c>
      <c r="C802" s="26" t="s">
        <v>174</v>
      </c>
      <c r="D802" s="58" t="s">
        <v>50</v>
      </c>
      <c r="E802" s="28"/>
      <c r="F802" s="29">
        <v>132554.59</v>
      </c>
      <c r="G802" s="30">
        <f>E802*F802</f>
        <v>0</v>
      </c>
      <c r="H802" s="31"/>
      <c r="I802" s="52">
        <f>G802/$H$1115</f>
        <v>0</v>
      </c>
    </row>
    <row r="803" spans="1:9" ht="25.5" hidden="1" x14ac:dyDescent="0.2">
      <c r="A803" s="49"/>
      <c r="B803" s="54" t="s">
        <v>23</v>
      </c>
      <c r="C803" s="26" t="s">
        <v>175</v>
      </c>
      <c r="D803" s="58" t="s">
        <v>50</v>
      </c>
      <c r="E803" s="28"/>
      <c r="F803" s="29">
        <v>167482.15</v>
      </c>
      <c r="G803" s="30">
        <f>E803*F803</f>
        <v>0</v>
      </c>
      <c r="H803" s="31"/>
      <c r="I803" s="52">
        <f>G803/$H$1115</f>
        <v>0</v>
      </c>
    </row>
    <row r="804" spans="1:9" ht="25.5" hidden="1" x14ac:dyDescent="0.2">
      <c r="A804" s="49"/>
      <c r="B804" s="54" t="s">
        <v>25</v>
      </c>
      <c r="C804" s="26" t="s">
        <v>176</v>
      </c>
      <c r="D804" s="58" t="s">
        <v>50</v>
      </c>
      <c r="E804" s="28"/>
      <c r="F804" s="29">
        <v>239322.52</v>
      </c>
      <c r="G804" s="30">
        <f>E804*F804</f>
        <v>0</v>
      </c>
      <c r="H804" s="31"/>
      <c r="I804" s="52">
        <f>G804/$H$1115</f>
        <v>0</v>
      </c>
    </row>
    <row r="805" spans="1:9" ht="25.5" hidden="1" x14ac:dyDescent="0.2">
      <c r="A805" s="49"/>
      <c r="B805" s="54" t="s">
        <v>27</v>
      </c>
      <c r="C805" s="26" t="s">
        <v>177</v>
      </c>
      <c r="D805" s="58" t="s">
        <v>50</v>
      </c>
      <c r="E805" s="28"/>
      <c r="F805" s="29">
        <v>418792.05</v>
      </c>
      <c r="G805" s="30">
        <f>E805*F805</f>
        <v>0</v>
      </c>
      <c r="H805" s="31"/>
      <c r="I805" s="52">
        <f>G805/$H$1115</f>
        <v>0</v>
      </c>
    </row>
    <row r="806" spans="1:9" ht="25.5" hidden="1" x14ac:dyDescent="0.2">
      <c r="A806" s="49"/>
      <c r="B806" s="54" t="s">
        <v>28</v>
      </c>
      <c r="C806" s="26" t="s">
        <v>178</v>
      </c>
      <c r="D806" s="58" t="s">
        <v>50</v>
      </c>
      <c r="E806" s="28"/>
      <c r="F806" s="29">
        <v>636100.92000000004</v>
      </c>
      <c r="G806" s="30">
        <f>E806*F806</f>
        <v>0</v>
      </c>
      <c r="H806" s="31"/>
      <c r="I806" s="52">
        <f>G806/$H$1115</f>
        <v>0</v>
      </c>
    </row>
    <row r="807" spans="1:9" hidden="1" x14ac:dyDescent="0.2">
      <c r="A807" s="311"/>
      <c r="B807" s="134"/>
      <c r="C807" s="135"/>
      <c r="D807" s="136"/>
      <c r="E807" s="28"/>
      <c r="F807" s="137"/>
      <c r="G807" s="138"/>
      <c r="H807" s="309"/>
      <c r="I807" s="310"/>
    </row>
    <row r="808" spans="1:9" hidden="1" x14ac:dyDescent="0.2">
      <c r="A808" s="311"/>
      <c r="B808" s="134"/>
      <c r="C808" s="135"/>
      <c r="D808" s="136"/>
      <c r="E808" s="28"/>
      <c r="F808" s="137"/>
      <c r="G808" s="138"/>
      <c r="H808" s="309"/>
      <c r="I808" s="310"/>
    </row>
    <row r="809" spans="1:9" hidden="1" x14ac:dyDescent="0.2">
      <c r="A809" s="311"/>
      <c r="B809" s="134"/>
      <c r="C809" s="314"/>
      <c r="D809" s="337"/>
      <c r="E809" s="316"/>
      <c r="F809" s="317"/>
      <c r="G809" s="138"/>
      <c r="H809" s="309"/>
      <c r="I809" s="310"/>
    </row>
    <row r="810" spans="1:9" x14ac:dyDescent="0.2">
      <c r="A810" s="105" t="s">
        <v>179</v>
      </c>
      <c r="B810" s="88"/>
      <c r="C810" s="499" t="s">
        <v>180</v>
      </c>
      <c r="D810" s="500"/>
      <c r="E810" s="500"/>
      <c r="F810" s="501"/>
      <c r="G810" s="30"/>
      <c r="H810" s="31"/>
      <c r="I810" s="52"/>
    </row>
    <row r="811" spans="1:9" hidden="1" x14ac:dyDescent="0.2">
      <c r="A811" s="49"/>
      <c r="B811" s="54" t="s">
        <v>16</v>
      </c>
      <c r="C811" s="26" t="s">
        <v>831</v>
      </c>
      <c r="D811" s="58" t="s">
        <v>60</v>
      </c>
      <c r="E811" s="28"/>
      <c r="F811" s="29">
        <v>887.97</v>
      </c>
      <c r="G811" s="30">
        <f t="shared" ref="G811:G828" si="78">E811*F811</f>
        <v>0</v>
      </c>
      <c r="H811" s="31"/>
      <c r="I811" s="52">
        <f t="shared" ref="I811:I850" si="79">G811/$H$1115</f>
        <v>0</v>
      </c>
    </row>
    <row r="812" spans="1:9" hidden="1" x14ac:dyDescent="0.2">
      <c r="A812" s="49"/>
      <c r="B812" s="54" t="s">
        <v>23</v>
      </c>
      <c r="C812" s="26" t="s">
        <v>832</v>
      </c>
      <c r="D812" s="58" t="s">
        <v>60</v>
      </c>
      <c r="E812" s="28"/>
      <c r="F812" s="29">
        <v>985.91</v>
      </c>
      <c r="G812" s="30">
        <f t="shared" si="78"/>
        <v>0</v>
      </c>
      <c r="H812" s="31"/>
      <c r="I812" s="52">
        <f t="shared" si="79"/>
        <v>0</v>
      </c>
    </row>
    <row r="813" spans="1:9" hidden="1" x14ac:dyDescent="0.2">
      <c r="A813" s="49"/>
      <c r="B813" s="54" t="s">
        <v>25</v>
      </c>
      <c r="C813" s="26" t="s">
        <v>833</v>
      </c>
      <c r="D813" s="58" t="s">
        <v>60</v>
      </c>
      <c r="E813" s="28"/>
      <c r="F813" s="29">
        <v>1213.6500000000001</v>
      </c>
      <c r="G813" s="30">
        <f t="shared" si="78"/>
        <v>0</v>
      </c>
      <c r="H813" s="31"/>
      <c r="I813" s="52">
        <f t="shared" si="79"/>
        <v>0</v>
      </c>
    </row>
    <row r="814" spans="1:9" hidden="1" x14ac:dyDescent="0.2">
      <c r="A814" s="49"/>
      <c r="B814" s="54" t="s">
        <v>27</v>
      </c>
      <c r="C814" s="26" t="s">
        <v>834</v>
      </c>
      <c r="D814" s="58" t="s">
        <v>60</v>
      </c>
      <c r="E814" s="28"/>
      <c r="F814" s="29">
        <v>1439.47</v>
      </c>
      <c r="G814" s="30">
        <f t="shared" si="78"/>
        <v>0</v>
      </c>
      <c r="H814" s="31"/>
      <c r="I814" s="52">
        <f t="shared" si="79"/>
        <v>0</v>
      </c>
    </row>
    <row r="815" spans="1:9" hidden="1" x14ac:dyDescent="0.2">
      <c r="A815" s="49"/>
      <c r="B815" s="54" t="s">
        <v>28</v>
      </c>
      <c r="C815" s="26" t="s">
        <v>835</v>
      </c>
      <c r="D815" s="58" t="s">
        <v>60</v>
      </c>
      <c r="E815" s="28"/>
      <c r="F815" s="29">
        <v>1608.48</v>
      </c>
      <c r="G815" s="30">
        <f t="shared" si="78"/>
        <v>0</v>
      </c>
      <c r="H815" s="31"/>
      <c r="I815" s="52">
        <f t="shared" si="79"/>
        <v>0</v>
      </c>
    </row>
    <row r="816" spans="1:9" x14ac:dyDescent="0.2">
      <c r="A816" s="49"/>
      <c r="B816" s="54" t="s">
        <v>29</v>
      </c>
      <c r="C816" s="26" t="s">
        <v>836</v>
      </c>
      <c r="D816" s="58" t="s">
        <v>60</v>
      </c>
      <c r="E816" s="28">
        <v>13</v>
      </c>
      <c r="F816" s="29">
        <v>2054.25</v>
      </c>
      <c r="G816" s="30">
        <f t="shared" si="78"/>
        <v>26705.25</v>
      </c>
      <c r="H816" s="31"/>
      <c r="I816" s="52">
        <f t="shared" si="79"/>
        <v>3.6646721956491365E-3</v>
      </c>
    </row>
    <row r="817" spans="1:9" hidden="1" x14ac:dyDescent="0.2">
      <c r="A817" s="49"/>
      <c r="B817" s="54" t="s">
        <v>30</v>
      </c>
      <c r="C817" s="26" t="s">
        <v>837</v>
      </c>
      <c r="D817" s="58" t="s">
        <v>60</v>
      </c>
      <c r="E817" s="28"/>
      <c r="F817" s="29">
        <v>2567.62</v>
      </c>
      <c r="G817" s="30">
        <f t="shared" si="78"/>
        <v>0</v>
      </c>
      <c r="H817" s="31"/>
      <c r="I817" s="52">
        <f t="shared" si="79"/>
        <v>0</v>
      </c>
    </row>
    <row r="818" spans="1:9" hidden="1" x14ac:dyDescent="0.2">
      <c r="A818" s="49"/>
      <c r="B818" s="54" t="s">
        <v>31</v>
      </c>
      <c r="C818" s="26" t="s">
        <v>838</v>
      </c>
      <c r="D818" s="58" t="s">
        <v>60</v>
      </c>
      <c r="E818" s="28"/>
      <c r="F818" s="29">
        <v>3222.11</v>
      </c>
      <c r="G818" s="30">
        <f t="shared" si="78"/>
        <v>0</v>
      </c>
      <c r="H818" s="31"/>
      <c r="I818" s="52">
        <f t="shared" si="79"/>
        <v>0</v>
      </c>
    </row>
    <row r="819" spans="1:9" hidden="1" x14ac:dyDescent="0.2">
      <c r="A819" s="49"/>
      <c r="B819" s="54" t="s">
        <v>32</v>
      </c>
      <c r="C819" s="26" t="s">
        <v>839</v>
      </c>
      <c r="D819" s="58" t="s">
        <v>60</v>
      </c>
      <c r="E819" s="28"/>
      <c r="F819" s="29">
        <v>4338.05</v>
      </c>
      <c r="G819" s="30">
        <f t="shared" si="78"/>
        <v>0</v>
      </c>
      <c r="H819" s="31"/>
      <c r="I819" s="52">
        <f t="shared" si="79"/>
        <v>0</v>
      </c>
    </row>
    <row r="820" spans="1:9" hidden="1" x14ac:dyDescent="0.2">
      <c r="A820" s="49"/>
      <c r="B820" s="54" t="s">
        <v>33</v>
      </c>
      <c r="C820" s="26" t="s">
        <v>840</v>
      </c>
      <c r="D820" s="58" t="s">
        <v>133</v>
      </c>
      <c r="E820" s="28"/>
      <c r="F820" s="29">
        <v>2293.41</v>
      </c>
      <c r="G820" s="30">
        <f t="shared" si="78"/>
        <v>0</v>
      </c>
      <c r="H820" s="31"/>
      <c r="I820" s="52">
        <f t="shared" si="79"/>
        <v>0</v>
      </c>
    </row>
    <row r="821" spans="1:9" hidden="1" x14ac:dyDescent="0.2">
      <c r="A821" s="49"/>
      <c r="B821" s="54" t="s">
        <v>34</v>
      </c>
      <c r="C821" s="26" t="s">
        <v>841</v>
      </c>
      <c r="D821" s="58" t="s">
        <v>133</v>
      </c>
      <c r="E821" s="28"/>
      <c r="F821" s="29">
        <v>2476.85</v>
      </c>
      <c r="G821" s="30">
        <f t="shared" si="78"/>
        <v>0</v>
      </c>
      <c r="H821" s="31"/>
      <c r="I821" s="52">
        <f t="shared" si="79"/>
        <v>0</v>
      </c>
    </row>
    <row r="822" spans="1:9" hidden="1" x14ac:dyDescent="0.2">
      <c r="A822" s="49"/>
      <c r="B822" s="54" t="s">
        <v>35</v>
      </c>
      <c r="C822" s="26" t="s">
        <v>842</v>
      </c>
      <c r="D822" s="58" t="s">
        <v>133</v>
      </c>
      <c r="E822" s="28"/>
      <c r="F822" s="29">
        <v>5717.13</v>
      </c>
      <c r="G822" s="30">
        <f t="shared" si="78"/>
        <v>0</v>
      </c>
      <c r="H822" s="31"/>
      <c r="I822" s="52">
        <f t="shared" si="79"/>
        <v>0</v>
      </c>
    </row>
    <row r="823" spans="1:9" hidden="1" x14ac:dyDescent="0.2">
      <c r="A823" s="49"/>
      <c r="B823" s="54" t="s">
        <v>37</v>
      </c>
      <c r="C823" s="26" t="s">
        <v>843</v>
      </c>
      <c r="D823" s="58" t="s">
        <v>133</v>
      </c>
      <c r="E823" s="28"/>
      <c r="F823" s="29">
        <v>5564.5</v>
      </c>
      <c r="G823" s="30">
        <f t="shared" si="78"/>
        <v>0</v>
      </c>
      <c r="H823" s="31"/>
      <c r="I823" s="52">
        <f t="shared" si="79"/>
        <v>0</v>
      </c>
    </row>
    <row r="824" spans="1:9" hidden="1" x14ac:dyDescent="0.2">
      <c r="A824" s="49"/>
      <c r="B824" s="54" t="s">
        <v>38</v>
      </c>
      <c r="C824" s="26" t="s">
        <v>844</v>
      </c>
      <c r="D824" s="58" t="s">
        <v>133</v>
      </c>
      <c r="E824" s="28"/>
      <c r="F824" s="29">
        <v>6874.53</v>
      </c>
      <c r="G824" s="30">
        <f t="shared" si="78"/>
        <v>0</v>
      </c>
      <c r="H824" s="31"/>
      <c r="I824" s="52">
        <f t="shared" si="79"/>
        <v>0</v>
      </c>
    </row>
    <row r="825" spans="1:9" hidden="1" x14ac:dyDescent="0.2">
      <c r="A825" s="49"/>
      <c r="B825" s="54" t="s">
        <v>39</v>
      </c>
      <c r="C825" s="26" t="s">
        <v>845</v>
      </c>
      <c r="D825" s="58" t="s">
        <v>133</v>
      </c>
      <c r="E825" s="28"/>
      <c r="F825" s="29">
        <v>8889.7099999999991</v>
      </c>
      <c r="G825" s="30">
        <f t="shared" si="78"/>
        <v>0</v>
      </c>
      <c r="H825" s="31"/>
      <c r="I825" s="52">
        <f t="shared" si="79"/>
        <v>0</v>
      </c>
    </row>
    <row r="826" spans="1:9" hidden="1" x14ac:dyDescent="0.2">
      <c r="A826" s="49"/>
      <c r="B826" s="54" t="s">
        <v>40</v>
      </c>
      <c r="C826" s="26" t="s">
        <v>846</v>
      </c>
      <c r="D826" s="58" t="s">
        <v>133</v>
      </c>
      <c r="E826" s="28"/>
      <c r="F826" s="29">
        <v>7030.54</v>
      </c>
      <c r="G826" s="30">
        <f t="shared" si="78"/>
        <v>0</v>
      </c>
      <c r="H826" s="31"/>
      <c r="I826" s="52">
        <f t="shared" si="79"/>
        <v>0</v>
      </c>
    </row>
    <row r="827" spans="1:9" hidden="1" x14ac:dyDescent="0.2">
      <c r="A827" s="49"/>
      <c r="B827" s="54" t="s">
        <v>41</v>
      </c>
      <c r="C827" s="26" t="s">
        <v>847</v>
      </c>
      <c r="D827" s="58" t="s">
        <v>133</v>
      </c>
      <c r="E827" s="28"/>
      <c r="F827" s="29">
        <v>10255.719999999999</v>
      </c>
      <c r="G827" s="30">
        <f t="shared" si="78"/>
        <v>0</v>
      </c>
      <c r="H827" s="31"/>
      <c r="I827" s="52">
        <f t="shared" si="79"/>
        <v>0</v>
      </c>
    </row>
    <row r="828" spans="1:9" hidden="1" x14ac:dyDescent="0.2">
      <c r="A828" s="49"/>
      <c r="B828" s="54" t="s">
        <v>42</v>
      </c>
      <c r="C828" s="26" t="s">
        <v>848</v>
      </c>
      <c r="D828" s="58" t="s">
        <v>133</v>
      </c>
      <c r="E828" s="28"/>
      <c r="F828" s="29">
        <v>17259.04</v>
      </c>
      <c r="G828" s="30">
        <f t="shared" si="78"/>
        <v>0</v>
      </c>
      <c r="H828" s="31"/>
      <c r="I828" s="52">
        <f t="shared" si="79"/>
        <v>0</v>
      </c>
    </row>
    <row r="829" spans="1:9" hidden="1" x14ac:dyDescent="0.2">
      <c r="A829" s="49"/>
      <c r="B829" s="54" t="s">
        <v>43</v>
      </c>
      <c r="C829" s="26" t="s">
        <v>849</v>
      </c>
      <c r="D829" s="58" t="s">
        <v>50</v>
      </c>
      <c r="E829" s="28"/>
      <c r="F829" s="29">
        <v>0</v>
      </c>
      <c r="G829" s="30">
        <f>E829*F829</f>
        <v>0</v>
      </c>
      <c r="H829" s="31"/>
      <c r="I829" s="52">
        <f t="shared" si="79"/>
        <v>0</v>
      </c>
    </row>
    <row r="830" spans="1:9" hidden="1" x14ac:dyDescent="0.2">
      <c r="A830" s="49"/>
      <c r="B830" s="54" t="s">
        <v>44</v>
      </c>
      <c r="C830" s="26" t="s">
        <v>850</v>
      </c>
      <c r="D830" s="58" t="s">
        <v>60</v>
      </c>
      <c r="E830" s="28"/>
      <c r="F830" s="29">
        <v>938.49</v>
      </c>
      <c r="G830" s="34">
        <f t="shared" ref="G830:G847" si="80">E830*F830</f>
        <v>0</v>
      </c>
      <c r="H830" s="31"/>
      <c r="I830" s="52">
        <f t="shared" si="79"/>
        <v>0</v>
      </c>
    </row>
    <row r="831" spans="1:9" hidden="1" x14ac:dyDescent="0.2">
      <c r="A831" s="49"/>
      <c r="B831" s="54" t="s">
        <v>45</v>
      </c>
      <c r="C831" s="26" t="s">
        <v>851</v>
      </c>
      <c r="D831" s="58" t="s">
        <v>60</v>
      </c>
      <c r="E831" s="28"/>
      <c r="F831" s="29">
        <v>1000.66</v>
      </c>
      <c r="G831" s="34">
        <f t="shared" si="80"/>
        <v>0</v>
      </c>
      <c r="H831" s="31"/>
      <c r="I831" s="52">
        <f t="shared" si="79"/>
        <v>0</v>
      </c>
    </row>
    <row r="832" spans="1:9" hidden="1" x14ac:dyDescent="0.2">
      <c r="A832" s="49"/>
      <c r="B832" s="54" t="s">
        <v>46</v>
      </c>
      <c r="C832" s="26" t="s">
        <v>852</v>
      </c>
      <c r="D832" s="58" t="s">
        <v>60</v>
      </c>
      <c r="E832" s="28"/>
      <c r="F832" s="29">
        <v>1168.0899999999999</v>
      </c>
      <c r="G832" s="34">
        <f t="shared" si="80"/>
        <v>0</v>
      </c>
      <c r="H832" s="31"/>
      <c r="I832" s="52">
        <f t="shared" si="79"/>
        <v>0</v>
      </c>
    </row>
    <row r="833" spans="1:9" hidden="1" x14ac:dyDescent="0.2">
      <c r="A833" s="49"/>
      <c r="B833" s="54" t="s">
        <v>59</v>
      </c>
      <c r="C833" s="26" t="s">
        <v>853</v>
      </c>
      <c r="D833" s="58" t="s">
        <v>60</v>
      </c>
      <c r="E833" s="28"/>
      <c r="F833" s="29">
        <v>1467.34</v>
      </c>
      <c r="G833" s="34">
        <f t="shared" si="80"/>
        <v>0</v>
      </c>
      <c r="H833" s="31"/>
      <c r="I833" s="52">
        <f t="shared" si="79"/>
        <v>0</v>
      </c>
    </row>
    <row r="834" spans="1:9" hidden="1" x14ac:dyDescent="0.2">
      <c r="A834" s="49"/>
      <c r="B834" s="54" t="s">
        <v>181</v>
      </c>
      <c r="C834" s="26" t="s">
        <v>854</v>
      </c>
      <c r="D834" s="58" t="s">
        <v>60</v>
      </c>
      <c r="E834" s="28"/>
      <c r="F834" s="29">
        <v>1594.76</v>
      </c>
      <c r="G834" s="34">
        <f t="shared" si="80"/>
        <v>0</v>
      </c>
      <c r="H834" s="31"/>
      <c r="I834" s="52">
        <f t="shared" si="79"/>
        <v>0</v>
      </c>
    </row>
    <row r="835" spans="1:9" hidden="1" x14ac:dyDescent="0.2">
      <c r="A835" s="49"/>
      <c r="B835" s="54" t="s">
        <v>182</v>
      </c>
      <c r="C835" s="26" t="s">
        <v>855</v>
      </c>
      <c r="D835" s="58" t="s">
        <v>60</v>
      </c>
      <c r="E835" s="28"/>
      <c r="F835" s="29">
        <v>1959.1</v>
      </c>
      <c r="G835" s="34">
        <f t="shared" si="80"/>
        <v>0</v>
      </c>
      <c r="H835" s="31"/>
      <c r="I835" s="52">
        <f t="shared" si="79"/>
        <v>0</v>
      </c>
    </row>
    <row r="836" spans="1:9" hidden="1" x14ac:dyDescent="0.2">
      <c r="A836" s="49"/>
      <c r="B836" s="54" t="s">
        <v>183</v>
      </c>
      <c r="C836" s="26" t="s">
        <v>856</v>
      </c>
      <c r="D836" s="58" t="s">
        <v>60</v>
      </c>
      <c r="E836" s="28"/>
      <c r="F836" s="29">
        <v>2415.34</v>
      </c>
      <c r="G836" s="34">
        <f t="shared" si="80"/>
        <v>0</v>
      </c>
      <c r="H836" s="31"/>
      <c r="I836" s="52">
        <f t="shared" si="79"/>
        <v>0</v>
      </c>
    </row>
    <row r="837" spans="1:9" hidden="1" x14ac:dyDescent="0.2">
      <c r="A837" s="49"/>
      <c r="B837" s="54" t="s">
        <v>154</v>
      </c>
      <c r="C837" s="26" t="s">
        <v>857</v>
      </c>
      <c r="D837" s="58" t="s">
        <v>60</v>
      </c>
      <c r="E837" s="28"/>
      <c r="F837" s="29">
        <v>2609.7399999999998</v>
      </c>
      <c r="G837" s="34">
        <f t="shared" si="80"/>
        <v>0</v>
      </c>
      <c r="H837" s="31"/>
      <c r="I837" s="52">
        <f t="shared" si="79"/>
        <v>0</v>
      </c>
    </row>
    <row r="838" spans="1:9" hidden="1" x14ac:dyDescent="0.2">
      <c r="A838" s="49"/>
      <c r="B838" s="54" t="s">
        <v>184</v>
      </c>
      <c r="C838" s="26" t="s">
        <v>858</v>
      </c>
      <c r="D838" s="58" t="s">
        <v>60</v>
      </c>
      <c r="E838" s="28"/>
      <c r="F838" s="29">
        <v>4680.54</v>
      </c>
      <c r="G838" s="34">
        <f t="shared" si="80"/>
        <v>0</v>
      </c>
      <c r="H838" s="31"/>
      <c r="I838" s="52">
        <f t="shared" si="79"/>
        <v>0</v>
      </c>
    </row>
    <row r="839" spans="1:9" hidden="1" x14ac:dyDescent="0.2">
      <c r="A839" s="49"/>
      <c r="B839" s="54" t="s">
        <v>185</v>
      </c>
      <c r="C839" s="26" t="s">
        <v>859</v>
      </c>
      <c r="D839" s="58" t="s">
        <v>130</v>
      </c>
      <c r="E839" s="28"/>
      <c r="F839" s="29">
        <v>2671.92</v>
      </c>
      <c r="G839" s="34">
        <f t="shared" si="80"/>
        <v>0</v>
      </c>
      <c r="H839" s="31"/>
      <c r="I839" s="52">
        <f t="shared" si="79"/>
        <v>0</v>
      </c>
    </row>
    <row r="840" spans="1:9" hidden="1" x14ac:dyDescent="0.2">
      <c r="A840" s="49"/>
      <c r="B840" s="54" t="s">
        <v>186</v>
      </c>
      <c r="C840" s="26" t="s">
        <v>860</v>
      </c>
      <c r="D840" s="58" t="s">
        <v>130</v>
      </c>
      <c r="E840" s="28"/>
      <c r="F840" s="29">
        <v>2688.27</v>
      </c>
      <c r="G840" s="34">
        <f t="shared" si="80"/>
        <v>0</v>
      </c>
      <c r="H840" s="31"/>
      <c r="I840" s="52">
        <f t="shared" si="79"/>
        <v>0</v>
      </c>
    </row>
    <row r="841" spans="1:9" hidden="1" x14ac:dyDescent="0.2">
      <c r="A841" s="49"/>
      <c r="B841" s="54" t="s">
        <v>187</v>
      </c>
      <c r="C841" s="26" t="s">
        <v>861</v>
      </c>
      <c r="D841" s="58" t="s">
        <v>130</v>
      </c>
      <c r="E841" s="28"/>
      <c r="F841" s="29">
        <v>2683.22</v>
      </c>
      <c r="G841" s="34">
        <f t="shared" si="80"/>
        <v>0</v>
      </c>
      <c r="H841" s="31"/>
      <c r="I841" s="52">
        <f t="shared" si="79"/>
        <v>0</v>
      </c>
    </row>
    <row r="842" spans="1:9" hidden="1" x14ac:dyDescent="0.2">
      <c r="A842" s="49"/>
      <c r="B842" s="54" t="s">
        <v>188</v>
      </c>
      <c r="C842" s="26" t="s">
        <v>862</v>
      </c>
      <c r="D842" s="58" t="s">
        <v>130</v>
      </c>
      <c r="E842" s="28"/>
      <c r="F842" s="29">
        <v>6106.67</v>
      </c>
      <c r="G842" s="34">
        <f t="shared" si="80"/>
        <v>0</v>
      </c>
      <c r="H842" s="31"/>
      <c r="I842" s="52">
        <f t="shared" si="79"/>
        <v>0</v>
      </c>
    </row>
    <row r="843" spans="1:9" hidden="1" x14ac:dyDescent="0.2">
      <c r="A843" s="49"/>
      <c r="B843" s="54" t="s">
        <v>189</v>
      </c>
      <c r="C843" s="26" t="s">
        <v>863</v>
      </c>
      <c r="D843" s="58" t="s">
        <v>130</v>
      </c>
      <c r="E843" s="28"/>
      <c r="F843" s="29">
        <v>6727.74</v>
      </c>
      <c r="G843" s="34">
        <f t="shared" si="80"/>
        <v>0</v>
      </c>
      <c r="H843" s="31"/>
      <c r="I843" s="52">
        <f t="shared" si="79"/>
        <v>0</v>
      </c>
    </row>
    <row r="844" spans="1:9" hidden="1" x14ac:dyDescent="0.2">
      <c r="A844" s="49"/>
      <c r="B844" s="54" t="s">
        <v>190</v>
      </c>
      <c r="C844" s="26" t="s">
        <v>864</v>
      </c>
      <c r="D844" s="58" t="s">
        <v>130</v>
      </c>
      <c r="E844" s="28"/>
      <c r="F844" s="29">
        <v>6894.37</v>
      </c>
      <c r="G844" s="34">
        <f t="shared" si="80"/>
        <v>0</v>
      </c>
      <c r="H844" s="31"/>
      <c r="I844" s="52">
        <f t="shared" si="79"/>
        <v>0</v>
      </c>
    </row>
    <row r="845" spans="1:9" hidden="1" x14ac:dyDescent="0.2">
      <c r="A845" s="49"/>
      <c r="B845" s="54" t="s">
        <v>191</v>
      </c>
      <c r="C845" s="26" t="s">
        <v>865</v>
      </c>
      <c r="D845" s="58" t="s">
        <v>130</v>
      </c>
      <c r="E845" s="28"/>
      <c r="F845" s="29">
        <v>7011.54</v>
      </c>
      <c r="G845" s="34">
        <f t="shared" si="80"/>
        <v>0</v>
      </c>
      <c r="H845" s="31"/>
      <c r="I845" s="52">
        <f t="shared" si="79"/>
        <v>0</v>
      </c>
    </row>
    <row r="846" spans="1:9" hidden="1" x14ac:dyDescent="0.2">
      <c r="A846" s="49"/>
      <c r="B846" s="54" t="s">
        <v>192</v>
      </c>
      <c r="C846" s="26" t="s">
        <v>866</v>
      </c>
      <c r="D846" s="58" t="s">
        <v>130</v>
      </c>
      <c r="E846" s="28"/>
      <c r="F846" s="29">
        <v>8337.2999999999993</v>
      </c>
      <c r="G846" s="34">
        <f t="shared" si="80"/>
        <v>0</v>
      </c>
      <c r="H846" s="31"/>
      <c r="I846" s="52">
        <f t="shared" si="79"/>
        <v>0</v>
      </c>
    </row>
    <row r="847" spans="1:9" hidden="1" x14ac:dyDescent="0.2">
      <c r="A847" s="49"/>
      <c r="B847" s="54" t="s">
        <v>193</v>
      </c>
      <c r="C847" s="26" t="s">
        <v>867</v>
      </c>
      <c r="D847" s="58" t="s">
        <v>130</v>
      </c>
      <c r="E847" s="28"/>
      <c r="F847" s="29">
        <v>12524.46</v>
      </c>
      <c r="G847" s="34">
        <f t="shared" si="80"/>
        <v>0</v>
      </c>
      <c r="H847" s="31"/>
      <c r="I847" s="52">
        <f t="shared" si="79"/>
        <v>0</v>
      </c>
    </row>
    <row r="848" spans="1:9" hidden="1" x14ac:dyDescent="0.2">
      <c r="A848" s="49"/>
      <c r="B848" s="54" t="s">
        <v>194</v>
      </c>
      <c r="C848" s="26" t="s">
        <v>868</v>
      </c>
      <c r="D848" s="58" t="s">
        <v>50</v>
      </c>
      <c r="E848" s="28"/>
      <c r="F848" s="29">
        <v>0</v>
      </c>
      <c r="G848" s="34">
        <f>E848*F848</f>
        <v>0</v>
      </c>
      <c r="H848" s="31"/>
      <c r="I848" s="52">
        <f t="shared" si="79"/>
        <v>0</v>
      </c>
    </row>
    <row r="849" spans="1:9" x14ac:dyDescent="0.2">
      <c r="A849" s="49"/>
      <c r="B849" s="54" t="s">
        <v>195</v>
      </c>
      <c r="C849" s="26" t="s">
        <v>869</v>
      </c>
      <c r="D849" s="58" t="s">
        <v>133</v>
      </c>
      <c r="E849" s="28">
        <v>2</v>
      </c>
      <c r="F849" s="29">
        <v>27320.11</v>
      </c>
      <c r="G849" s="30">
        <f>E849*F849</f>
        <v>54640.22</v>
      </c>
      <c r="H849" s="31"/>
      <c r="I849" s="52">
        <f t="shared" si="79"/>
        <v>7.4980947565797687E-3</v>
      </c>
    </row>
    <row r="850" spans="1:9" hidden="1" x14ac:dyDescent="0.2">
      <c r="A850" s="319"/>
      <c r="B850" s="320" t="s">
        <v>196</v>
      </c>
      <c r="C850" s="321" t="s">
        <v>870</v>
      </c>
      <c r="D850" s="334" t="s">
        <v>133</v>
      </c>
      <c r="E850" s="316"/>
      <c r="F850" s="322">
        <v>25726.31</v>
      </c>
      <c r="G850" s="339">
        <f>E850*F850</f>
        <v>0</v>
      </c>
      <c r="H850" s="335"/>
      <c r="I850" s="375">
        <f t="shared" si="79"/>
        <v>0</v>
      </c>
    </row>
    <row r="851" spans="1:9" hidden="1" x14ac:dyDescent="0.2">
      <c r="A851" s="311"/>
      <c r="B851" s="134"/>
      <c r="C851" s="135"/>
      <c r="D851" s="136"/>
      <c r="E851" s="28"/>
      <c r="F851" s="137"/>
      <c r="G851" s="138"/>
      <c r="H851" s="309"/>
      <c r="I851" s="310"/>
    </row>
    <row r="852" spans="1:9" hidden="1" x14ac:dyDescent="0.2">
      <c r="A852" s="311"/>
      <c r="B852" s="134"/>
      <c r="C852" s="135"/>
      <c r="D852" s="136"/>
      <c r="E852" s="28"/>
      <c r="F852" s="137"/>
      <c r="G852" s="138"/>
      <c r="H852" s="309"/>
      <c r="I852" s="310"/>
    </row>
    <row r="853" spans="1:9" hidden="1" x14ac:dyDescent="0.2">
      <c r="A853" s="311"/>
      <c r="B853" s="134"/>
      <c r="C853" s="314"/>
      <c r="D853" s="337"/>
      <c r="E853" s="316"/>
      <c r="F853" s="317"/>
      <c r="G853" s="138"/>
      <c r="H853" s="309"/>
      <c r="I853" s="310"/>
    </row>
    <row r="854" spans="1:9" hidden="1" x14ac:dyDescent="0.2">
      <c r="A854" s="105" t="s">
        <v>197</v>
      </c>
      <c r="B854" s="88"/>
      <c r="C854" s="499" t="s">
        <v>198</v>
      </c>
      <c r="D854" s="500"/>
      <c r="E854" s="500"/>
      <c r="F854" s="501"/>
      <c r="G854" s="30"/>
      <c r="H854" s="31"/>
      <c r="I854" s="52"/>
    </row>
    <row r="855" spans="1:9" hidden="1" x14ac:dyDescent="0.2">
      <c r="A855" s="49"/>
      <c r="B855" s="54" t="s">
        <v>16</v>
      </c>
      <c r="C855" s="26" t="s">
        <v>871</v>
      </c>
      <c r="D855" s="58" t="s">
        <v>50</v>
      </c>
      <c r="E855" s="28"/>
      <c r="F855" s="29">
        <v>103915.63</v>
      </c>
      <c r="G855" s="30">
        <f>E855*F855</f>
        <v>0</v>
      </c>
      <c r="H855" s="31"/>
      <c r="I855" s="52">
        <f>G855/$H$1115</f>
        <v>0</v>
      </c>
    </row>
    <row r="856" spans="1:9" ht="38.25" hidden="1" x14ac:dyDescent="0.2">
      <c r="A856" s="49"/>
      <c r="B856" s="54" t="s">
        <v>23</v>
      </c>
      <c r="C856" s="26" t="s">
        <v>872</v>
      </c>
      <c r="D856" s="58" t="s">
        <v>50</v>
      </c>
      <c r="E856" s="28"/>
      <c r="F856" s="29">
        <v>355450.53</v>
      </c>
      <c r="G856" s="30">
        <f>E856*F856</f>
        <v>0</v>
      </c>
      <c r="H856" s="31"/>
      <c r="I856" s="52">
        <f>G856/$H$1115</f>
        <v>0</v>
      </c>
    </row>
    <row r="857" spans="1:9" ht="38.25" hidden="1" x14ac:dyDescent="0.2">
      <c r="A857" s="49"/>
      <c r="B857" s="54" t="s">
        <v>25</v>
      </c>
      <c r="C857" s="26" t="s">
        <v>873</v>
      </c>
      <c r="D857" s="58" t="s">
        <v>50</v>
      </c>
      <c r="E857" s="28"/>
      <c r="F857" s="29">
        <v>503194.78</v>
      </c>
      <c r="G857" s="30">
        <f>E857*F857</f>
        <v>0</v>
      </c>
      <c r="H857" s="31"/>
      <c r="I857" s="52">
        <f>G857/$H$1115</f>
        <v>0</v>
      </c>
    </row>
    <row r="858" spans="1:9" ht="38.25" hidden="1" x14ac:dyDescent="0.2">
      <c r="A858" s="49"/>
      <c r="B858" s="54" t="s">
        <v>27</v>
      </c>
      <c r="C858" s="26" t="s">
        <v>874</v>
      </c>
      <c r="D858" s="58" t="s">
        <v>50</v>
      </c>
      <c r="E858" s="28"/>
      <c r="F858" s="29">
        <v>754099.62</v>
      </c>
      <c r="G858" s="30">
        <f>+E858*F858</f>
        <v>0</v>
      </c>
      <c r="H858" s="31"/>
      <c r="I858" s="52">
        <f>G858/$H$1115</f>
        <v>0</v>
      </c>
    </row>
    <row r="859" spans="1:9" hidden="1" x14ac:dyDescent="0.2">
      <c r="A859" s="49"/>
      <c r="B859" s="54" t="s">
        <v>28</v>
      </c>
      <c r="C859" s="26" t="s">
        <v>875</v>
      </c>
      <c r="D859" s="58" t="s">
        <v>50</v>
      </c>
      <c r="E859" s="28"/>
      <c r="F859" s="29">
        <v>159604.44</v>
      </c>
      <c r="G859" s="30">
        <f>+E859*F859</f>
        <v>0</v>
      </c>
      <c r="H859" s="31"/>
      <c r="I859" s="52">
        <f>G859/$H$1115</f>
        <v>0</v>
      </c>
    </row>
    <row r="860" spans="1:9" hidden="1" x14ac:dyDescent="0.2">
      <c r="A860" s="311"/>
      <c r="B860" s="134"/>
      <c r="C860" s="135"/>
      <c r="D860" s="136"/>
      <c r="E860" s="28"/>
      <c r="F860" s="137"/>
      <c r="G860" s="138"/>
      <c r="H860" s="309"/>
      <c r="I860" s="310"/>
    </row>
    <row r="861" spans="1:9" hidden="1" x14ac:dyDescent="0.2">
      <c r="A861" s="311"/>
      <c r="B861" s="134"/>
      <c r="C861" s="135"/>
      <c r="D861" s="136"/>
      <c r="E861" s="28"/>
      <c r="F861" s="137"/>
      <c r="G861" s="138"/>
      <c r="H861" s="309"/>
      <c r="I861" s="310"/>
    </row>
    <row r="862" spans="1:9" hidden="1" x14ac:dyDescent="0.2">
      <c r="A862" s="311"/>
      <c r="B862" s="134"/>
      <c r="C862" s="314"/>
      <c r="D862" s="337"/>
      <c r="E862" s="316"/>
      <c r="F862" s="317"/>
      <c r="G862" s="138"/>
      <c r="H862" s="309"/>
      <c r="I862" s="310"/>
    </row>
    <row r="863" spans="1:9" x14ac:dyDescent="0.2">
      <c r="A863" s="105" t="s">
        <v>199</v>
      </c>
      <c r="B863" s="88"/>
      <c r="C863" s="499" t="s">
        <v>144</v>
      </c>
      <c r="D863" s="500"/>
      <c r="E863" s="500"/>
      <c r="F863" s="501"/>
      <c r="G863" s="30"/>
      <c r="H863" s="31"/>
      <c r="I863" s="52"/>
    </row>
    <row r="864" spans="1:9" x14ac:dyDescent="0.2">
      <c r="A864" s="105"/>
      <c r="B864" s="88"/>
      <c r="C864" s="499" t="s">
        <v>200</v>
      </c>
      <c r="D864" s="500"/>
      <c r="E864" s="500"/>
      <c r="F864" s="501"/>
      <c r="G864" s="30"/>
      <c r="H864" s="31"/>
      <c r="I864" s="52"/>
    </row>
    <row r="865" spans="1:9" hidden="1" x14ac:dyDescent="0.2">
      <c r="A865" s="49"/>
      <c r="B865" s="54" t="s">
        <v>16</v>
      </c>
      <c r="C865" s="114" t="s">
        <v>876</v>
      </c>
      <c r="D865" s="58" t="s">
        <v>133</v>
      </c>
      <c r="E865" s="28"/>
      <c r="F865" s="29">
        <v>21370.21</v>
      </c>
      <c r="G865" s="30">
        <f t="shared" ref="G865:G870" si="81">+E865*F865</f>
        <v>0</v>
      </c>
      <c r="H865" s="31"/>
      <c r="I865" s="52">
        <f t="shared" ref="I865:I870" si="82">G865/$H$1115</f>
        <v>0</v>
      </c>
    </row>
    <row r="866" spans="1:9" hidden="1" x14ac:dyDescent="0.2">
      <c r="A866" s="49"/>
      <c r="B866" s="54" t="s">
        <v>19</v>
      </c>
      <c r="C866" s="114" t="s">
        <v>877</v>
      </c>
      <c r="D866" s="58" t="s">
        <v>133</v>
      </c>
      <c r="E866" s="28"/>
      <c r="F866" s="29">
        <v>28039.4</v>
      </c>
      <c r="G866" s="30">
        <f t="shared" si="81"/>
        <v>0</v>
      </c>
      <c r="H866" s="31"/>
      <c r="I866" s="52">
        <f t="shared" si="82"/>
        <v>0</v>
      </c>
    </row>
    <row r="867" spans="1:9" x14ac:dyDescent="0.2">
      <c r="A867" s="49"/>
      <c r="B867" s="54" t="s">
        <v>20</v>
      </c>
      <c r="C867" s="114" t="s">
        <v>878</v>
      </c>
      <c r="D867" s="58" t="s">
        <v>133</v>
      </c>
      <c r="E867" s="28">
        <v>2</v>
      </c>
      <c r="F867" s="29">
        <v>35007.769999999997</v>
      </c>
      <c r="G867" s="30">
        <f t="shared" si="81"/>
        <v>70015.539999999994</v>
      </c>
      <c r="H867" s="31"/>
      <c r="I867" s="52">
        <f t="shared" si="82"/>
        <v>9.6079985284301742E-3</v>
      </c>
    </row>
    <row r="868" spans="1:9" hidden="1" x14ac:dyDescent="0.2">
      <c r="A868" s="49"/>
      <c r="B868" s="54" t="s">
        <v>21</v>
      </c>
      <c r="C868" s="114" t="s">
        <v>879</v>
      </c>
      <c r="D868" s="58" t="s">
        <v>133</v>
      </c>
      <c r="E868" s="28"/>
      <c r="F868" s="29">
        <v>46402.9</v>
      </c>
      <c r="G868" s="30">
        <f t="shared" si="81"/>
        <v>0</v>
      </c>
      <c r="H868" s="31"/>
      <c r="I868" s="52">
        <f t="shared" si="82"/>
        <v>0</v>
      </c>
    </row>
    <row r="869" spans="1:9" x14ac:dyDescent="0.2">
      <c r="A869" s="49"/>
      <c r="B869" s="54" t="s">
        <v>22</v>
      </c>
      <c r="C869" s="26" t="s">
        <v>880</v>
      </c>
      <c r="D869" s="58" t="s">
        <v>133</v>
      </c>
      <c r="E869" s="28">
        <v>2</v>
      </c>
      <c r="F869" s="29">
        <v>8749.17</v>
      </c>
      <c r="G869" s="30">
        <f t="shared" si="81"/>
        <v>17498.34</v>
      </c>
      <c r="H869" s="31"/>
      <c r="I869" s="52">
        <f t="shared" si="82"/>
        <v>2.4012387102916137E-3</v>
      </c>
    </row>
    <row r="870" spans="1:9" ht="13.9" customHeight="1" thickBot="1" x14ac:dyDescent="0.25">
      <c r="A870" s="49"/>
      <c r="B870" s="54" t="s">
        <v>47</v>
      </c>
      <c r="C870" s="26" t="s">
        <v>881</v>
      </c>
      <c r="D870" s="58" t="s">
        <v>133</v>
      </c>
      <c r="E870" s="28">
        <v>2</v>
      </c>
      <c r="F870" s="29">
        <v>2137.63</v>
      </c>
      <c r="G870" s="30">
        <f t="shared" si="81"/>
        <v>4275.26</v>
      </c>
      <c r="H870" s="31"/>
      <c r="I870" s="52">
        <f t="shared" si="82"/>
        <v>5.8667963981505239E-4</v>
      </c>
    </row>
    <row r="871" spans="1:9" hidden="1" x14ac:dyDescent="0.2">
      <c r="A871" s="311"/>
      <c r="B871" s="134"/>
      <c r="C871" s="135"/>
      <c r="D871" s="136"/>
      <c r="E871" s="28"/>
      <c r="F871" s="137"/>
      <c r="G871" s="138"/>
      <c r="H871" s="309"/>
      <c r="I871" s="310"/>
    </row>
    <row r="872" spans="1:9" hidden="1" x14ac:dyDescent="0.2">
      <c r="A872" s="311"/>
      <c r="B872" s="134"/>
      <c r="C872" s="314"/>
      <c r="D872" s="337"/>
      <c r="E872" s="316"/>
      <c r="F872" s="317"/>
      <c r="G872" s="138"/>
      <c r="H872" s="309"/>
      <c r="I872" s="310"/>
    </row>
    <row r="873" spans="1:9" hidden="1" x14ac:dyDescent="0.2">
      <c r="A873" s="49"/>
      <c r="B873" s="54"/>
      <c r="C873" s="499" t="s">
        <v>201</v>
      </c>
      <c r="D873" s="500"/>
      <c r="E873" s="500"/>
      <c r="F873" s="501"/>
      <c r="G873" s="30"/>
      <c r="H873" s="31"/>
      <c r="I873" s="52"/>
    </row>
    <row r="874" spans="1:9" hidden="1" x14ac:dyDescent="0.2">
      <c r="A874" s="49"/>
      <c r="B874" s="54" t="s">
        <v>52</v>
      </c>
      <c r="C874" s="26" t="s">
        <v>882</v>
      </c>
      <c r="D874" s="58" t="s">
        <v>133</v>
      </c>
      <c r="E874" s="28"/>
      <c r="F874" s="29">
        <v>34258.14</v>
      </c>
      <c r="G874" s="30">
        <f>+E874*F874</f>
        <v>0</v>
      </c>
      <c r="H874" s="31"/>
      <c r="I874" s="52">
        <f t="shared" ref="I874:I891" si="83">G874/$H$1115</f>
        <v>0</v>
      </c>
    </row>
    <row r="875" spans="1:9" hidden="1" x14ac:dyDescent="0.2">
      <c r="A875" s="49"/>
      <c r="B875" s="54" t="s">
        <v>53</v>
      </c>
      <c r="C875" s="26" t="s">
        <v>883</v>
      </c>
      <c r="D875" s="58" t="s">
        <v>133</v>
      </c>
      <c r="E875" s="28"/>
      <c r="F875" s="29">
        <v>38793.769999999997</v>
      </c>
      <c r="G875" s="30">
        <f>+E875*F875</f>
        <v>0</v>
      </c>
      <c r="H875" s="31"/>
      <c r="I875" s="52">
        <f t="shared" si="83"/>
        <v>0</v>
      </c>
    </row>
    <row r="876" spans="1:9" hidden="1" x14ac:dyDescent="0.2">
      <c r="A876" s="49"/>
      <c r="B876" s="54" t="s">
        <v>54</v>
      </c>
      <c r="C876" s="26" t="s">
        <v>884</v>
      </c>
      <c r="D876" s="58" t="s">
        <v>133</v>
      </c>
      <c r="E876" s="28"/>
      <c r="F876" s="29">
        <v>89407.71</v>
      </c>
      <c r="G876" s="30">
        <f>+E876*F876</f>
        <v>0</v>
      </c>
      <c r="H876" s="31"/>
      <c r="I876" s="52">
        <f t="shared" si="83"/>
        <v>0</v>
      </c>
    </row>
    <row r="877" spans="1:9" hidden="1" x14ac:dyDescent="0.2">
      <c r="A877" s="49"/>
      <c r="B877" s="54" t="s">
        <v>55</v>
      </c>
      <c r="C877" s="26" t="s">
        <v>885</v>
      </c>
      <c r="D877" s="58" t="s">
        <v>133</v>
      </c>
      <c r="E877" s="28"/>
      <c r="F877" s="29">
        <v>113019.22</v>
      </c>
      <c r="G877" s="30">
        <f>+E877*F877</f>
        <v>0</v>
      </c>
      <c r="H877" s="31"/>
      <c r="I877" s="52">
        <f t="shared" si="83"/>
        <v>0</v>
      </c>
    </row>
    <row r="878" spans="1:9" hidden="1" x14ac:dyDescent="0.2">
      <c r="A878" s="49"/>
      <c r="B878" s="282" t="s">
        <v>202</v>
      </c>
      <c r="C878" s="26" t="s">
        <v>886</v>
      </c>
      <c r="D878" s="58" t="s">
        <v>133</v>
      </c>
      <c r="E878" s="28"/>
      <c r="F878" s="29">
        <v>19864.11</v>
      </c>
      <c r="G878" s="30">
        <f t="shared" ref="G878:G890" si="84">+E878*F878</f>
        <v>0</v>
      </c>
      <c r="H878" s="31"/>
      <c r="I878" s="52">
        <f t="shared" si="83"/>
        <v>0</v>
      </c>
    </row>
    <row r="879" spans="1:9" ht="25.5" hidden="1" x14ac:dyDescent="0.2">
      <c r="A879" s="49"/>
      <c r="B879" s="54" t="s">
        <v>203</v>
      </c>
      <c r="C879" s="26" t="s">
        <v>1078</v>
      </c>
      <c r="D879" s="58" t="s">
        <v>133</v>
      </c>
      <c r="E879" s="28"/>
      <c r="F879" s="29">
        <v>50863.83</v>
      </c>
      <c r="G879" s="30">
        <f t="shared" si="84"/>
        <v>0</v>
      </c>
      <c r="H879" s="31"/>
      <c r="I879" s="52">
        <f t="shared" si="83"/>
        <v>0</v>
      </c>
    </row>
    <row r="880" spans="1:9" ht="25.5" hidden="1" x14ac:dyDescent="0.2">
      <c r="A880" s="49"/>
      <c r="B880" s="54" t="s">
        <v>204</v>
      </c>
      <c r="C880" s="26" t="s">
        <v>1079</v>
      </c>
      <c r="D880" s="58" t="s">
        <v>133</v>
      </c>
      <c r="E880" s="28"/>
      <c r="F880" s="29">
        <v>69386.84</v>
      </c>
      <c r="G880" s="30">
        <f t="shared" si="84"/>
        <v>0</v>
      </c>
      <c r="H880" s="31"/>
      <c r="I880" s="52">
        <f t="shared" si="83"/>
        <v>0</v>
      </c>
    </row>
    <row r="881" spans="1:9" ht="25.5" hidden="1" x14ac:dyDescent="0.2">
      <c r="A881" s="49"/>
      <c r="B881" s="54" t="s">
        <v>205</v>
      </c>
      <c r="C881" s="26" t="s">
        <v>1080</v>
      </c>
      <c r="D881" s="58" t="s">
        <v>133</v>
      </c>
      <c r="E881" s="28"/>
      <c r="F881" s="29">
        <v>118630.95</v>
      </c>
      <c r="G881" s="30">
        <f t="shared" si="84"/>
        <v>0</v>
      </c>
      <c r="H881" s="31"/>
      <c r="I881" s="52">
        <f t="shared" si="83"/>
        <v>0</v>
      </c>
    </row>
    <row r="882" spans="1:9" hidden="1" x14ac:dyDescent="0.2">
      <c r="A882" s="49"/>
      <c r="B882" s="54" t="s">
        <v>206</v>
      </c>
      <c r="C882" s="26" t="s">
        <v>887</v>
      </c>
      <c r="D882" s="58" t="s">
        <v>133</v>
      </c>
      <c r="E882" s="28"/>
      <c r="F882" s="29">
        <v>31303.47</v>
      </c>
      <c r="G882" s="30">
        <f>+E882*F882</f>
        <v>0</v>
      </c>
      <c r="H882" s="31"/>
      <c r="I882" s="52">
        <f t="shared" si="83"/>
        <v>0</v>
      </c>
    </row>
    <row r="883" spans="1:9" hidden="1" x14ac:dyDescent="0.2">
      <c r="A883" s="49"/>
      <c r="B883" s="54" t="s">
        <v>207</v>
      </c>
      <c r="C883" s="26" t="s">
        <v>888</v>
      </c>
      <c r="D883" s="58" t="s">
        <v>133</v>
      </c>
      <c r="E883" s="28"/>
      <c r="F883" s="29">
        <v>9499.9500000000007</v>
      </c>
      <c r="G883" s="30">
        <f>+E883*F883</f>
        <v>0</v>
      </c>
      <c r="H883" s="31"/>
      <c r="I883" s="52">
        <f t="shared" si="83"/>
        <v>0</v>
      </c>
    </row>
    <row r="884" spans="1:9" hidden="1" x14ac:dyDescent="0.2">
      <c r="A884" s="49"/>
      <c r="B884" s="54" t="s">
        <v>208</v>
      </c>
      <c r="C884" s="26" t="s">
        <v>889</v>
      </c>
      <c r="D884" s="58" t="s">
        <v>133</v>
      </c>
      <c r="E884" s="28"/>
      <c r="F884" s="29">
        <v>13245.94</v>
      </c>
      <c r="G884" s="30">
        <f>+E884*F884</f>
        <v>0</v>
      </c>
      <c r="H884" s="31"/>
      <c r="I884" s="52">
        <f t="shared" si="83"/>
        <v>0</v>
      </c>
    </row>
    <row r="885" spans="1:9" hidden="1" x14ac:dyDescent="0.2">
      <c r="A885" s="49"/>
      <c r="B885" s="54" t="s">
        <v>209</v>
      </c>
      <c r="C885" s="26" t="s">
        <v>890</v>
      </c>
      <c r="D885" s="58" t="s">
        <v>133</v>
      </c>
      <c r="E885" s="28"/>
      <c r="F885" s="29">
        <v>53106.62</v>
      </c>
      <c r="G885" s="30">
        <f>+E885*F885</f>
        <v>0</v>
      </c>
      <c r="H885" s="31"/>
      <c r="I885" s="52">
        <f t="shared" si="83"/>
        <v>0</v>
      </c>
    </row>
    <row r="886" spans="1:9" hidden="1" x14ac:dyDescent="0.2">
      <c r="A886" s="49"/>
      <c r="B886" s="54" t="s">
        <v>210</v>
      </c>
      <c r="C886" s="26" t="s">
        <v>891</v>
      </c>
      <c r="D886" s="58" t="s">
        <v>133</v>
      </c>
      <c r="E886" s="28"/>
      <c r="F886" s="29">
        <v>45718.879999999997</v>
      </c>
      <c r="G886" s="30">
        <f t="shared" si="84"/>
        <v>0</v>
      </c>
      <c r="H886" s="31"/>
      <c r="I886" s="52">
        <f t="shared" si="83"/>
        <v>0</v>
      </c>
    </row>
    <row r="887" spans="1:9" hidden="1" x14ac:dyDescent="0.2">
      <c r="A887" s="49"/>
      <c r="B887" s="54" t="s">
        <v>211</v>
      </c>
      <c r="C887" s="26" t="s">
        <v>892</v>
      </c>
      <c r="D887" s="58" t="s">
        <v>133</v>
      </c>
      <c r="E887" s="28"/>
      <c r="F887" s="29">
        <v>58911.28</v>
      </c>
      <c r="G887" s="30">
        <f t="shared" si="84"/>
        <v>0</v>
      </c>
      <c r="H887" s="31"/>
      <c r="I887" s="52">
        <f t="shared" si="83"/>
        <v>0</v>
      </c>
    </row>
    <row r="888" spans="1:9" hidden="1" x14ac:dyDescent="0.2">
      <c r="A888" s="49"/>
      <c r="B888" s="54" t="s">
        <v>212</v>
      </c>
      <c r="C888" s="26" t="s">
        <v>893</v>
      </c>
      <c r="D888" s="58" t="s">
        <v>133</v>
      </c>
      <c r="E888" s="28"/>
      <c r="F888" s="29">
        <v>27105.29</v>
      </c>
      <c r="G888" s="30">
        <f>+E888*F888</f>
        <v>0</v>
      </c>
      <c r="H888" s="31"/>
      <c r="I888" s="52">
        <f t="shared" si="83"/>
        <v>0</v>
      </c>
    </row>
    <row r="889" spans="1:9" ht="25.5" hidden="1" x14ac:dyDescent="0.2">
      <c r="A889" s="49"/>
      <c r="B889" s="54" t="s">
        <v>213</v>
      </c>
      <c r="C889" s="26" t="s">
        <v>894</v>
      </c>
      <c r="D889" s="58" t="s">
        <v>133</v>
      </c>
      <c r="E889" s="28"/>
      <c r="F889" s="29">
        <v>267499.96000000002</v>
      </c>
      <c r="G889" s="30">
        <f t="shared" si="84"/>
        <v>0</v>
      </c>
      <c r="H889" s="31"/>
      <c r="I889" s="52">
        <f t="shared" si="83"/>
        <v>0</v>
      </c>
    </row>
    <row r="890" spans="1:9" ht="12.75" hidden="1" customHeight="1" x14ac:dyDescent="0.2">
      <c r="A890" s="72"/>
      <c r="B890" s="54" t="s">
        <v>214</v>
      </c>
      <c r="C890" s="26" t="s">
        <v>895</v>
      </c>
      <c r="D890" s="58" t="s">
        <v>130</v>
      </c>
      <c r="E890" s="117"/>
      <c r="F890" s="29">
        <v>40396.76</v>
      </c>
      <c r="G890" s="118">
        <f t="shared" si="84"/>
        <v>0</v>
      </c>
      <c r="H890" s="97"/>
      <c r="I890" s="119">
        <f t="shared" si="83"/>
        <v>0</v>
      </c>
    </row>
    <row r="891" spans="1:9" ht="15" hidden="1" customHeight="1" x14ac:dyDescent="0.2">
      <c r="A891" s="352"/>
      <c r="B891" s="320" t="s">
        <v>215</v>
      </c>
      <c r="C891" s="321" t="s">
        <v>896</v>
      </c>
      <c r="D891" s="334" t="s">
        <v>130</v>
      </c>
      <c r="E891" s="376"/>
      <c r="F891" s="322">
        <v>30470.14</v>
      </c>
      <c r="G891" s="377">
        <f>+E891*F891</f>
        <v>0</v>
      </c>
      <c r="H891" s="378"/>
      <c r="I891" s="379">
        <f t="shared" si="83"/>
        <v>0</v>
      </c>
    </row>
    <row r="892" spans="1:9" ht="12" hidden="1" customHeight="1" x14ac:dyDescent="0.2">
      <c r="A892" s="370"/>
      <c r="B892" s="134"/>
      <c r="C892" s="135"/>
      <c r="D892" s="136"/>
      <c r="E892" s="117"/>
      <c r="F892" s="137"/>
      <c r="G892" s="384"/>
      <c r="H892" s="385"/>
      <c r="I892" s="386"/>
    </row>
    <row r="893" spans="1:9" ht="12" hidden="1" customHeight="1" x14ac:dyDescent="0.2">
      <c r="A893" s="370"/>
      <c r="B893" s="134"/>
      <c r="C893" s="380"/>
      <c r="D893" s="381"/>
      <c r="E893" s="382"/>
      <c r="F893" s="383"/>
      <c r="G893" s="384"/>
      <c r="H893" s="385"/>
      <c r="I893" s="386"/>
    </row>
    <row r="894" spans="1:9" ht="12" hidden="1" customHeight="1" x14ac:dyDescent="0.2">
      <c r="A894" s="370"/>
      <c r="B894" s="134"/>
      <c r="C894" s="387"/>
      <c r="D894" s="388"/>
      <c r="E894" s="389"/>
      <c r="F894" s="390"/>
      <c r="G894" s="384"/>
      <c r="H894" s="385"/>
      <c r="I894" s="386"/>
    </row>
    <row r="895" spans="1:9" ht="12.75" hidden="1" customHeight="1" x14ac:dyDescent="0.2">
      <c r="A895" s="72"/>
      <c r="B895" s="25"/>
      <c r="C895" s="499" t="s">
        <v>216</v>
      </c>
      <c r="D895" s="500"/>
      <c r="E895" s="500"/>
      <c r="F895" s="501"/>
      <c r="G895" s="118"/>
      <c r="H895" s="97"/>
      <c r="I895" s="119"/>
    </row>
    <row r="896" spans="1:9" hidden="1" x14ac:dyDescent="0.2">
      <c r="A896" s="72"/>
      <c r="B896" s="25" t="s">
        <v>25</v>
      </c>
      <c r="C896" s="26" t="s">
        <v>897</v>
      </c>
      <c r="D896" s="58" t="s">
        <v>130</v>
      </c>
      <c r="E896" s="117"/>
      <c r="F896" s="29">
        <v>3236.99</v>
      </c>
      <c r="G896" s="118">
        <f>+E896*F896</f>
        <v>0</v>
      </c>
      <c r="H896" s="97"/>
      <c r="I896" s="119">
        <f>G896/$H$1115</f>
        <v>0</v>
      </c>
    </row>
    <row r="897" spans="1:10" hidden="1" x14ac:dyDescent="0.2">
      <c r="A897" s="370"/>
      <c r="B897" s="307"/>
      <c r="C897" s="135"/>
      <c r="D897" s="136"/>
      <c r="E897" s="117"/>
      <c r="F897" s="137"/>
      <c r="G897" s="384"/>
      <c r="H897" s="385"/>
      <c r="I897" s="386"/>
    </row>
    <row r="898" spans="1:10" hidden="1" x14ac:dyDescent="0.2">
      <c r="A898" s="370"/>
      <c r="B898" s="307"/>
      <c r="C898" s="314"/>
      <c r="D898" s="337"/>
      <c r="E898" s="376"/>
      <c r="F898" s="317"/>
      <c r="G898" s="384"/>
      <c r="H898" s="385"/>
      <c r="I898" s="386"/>
    </row>
    <row r="899" spans="1:10" hidden="1" x14ac:dyDescent="0.2">
      <c r="A899" s="105" t="s">
        <v>217</v>
      </c>
      <c r="B899" s="88"/>
      <c r="C899" s="499" t="s">
        <v>155</v>
      </c>
      <c r="D899" s="500"/>
      <c r="E899" s="500"/>
      <c r="F899" s="501"/>
      <c r="G899" s="118"/>
      <c r="H899" s="97"/>
      <c r="I899" s="119"/>
    </row>
    <row r="900" spans="1:10" hidden="1" x14ac:dyDescent="0.2">
      <c r="A900" s="72"/>
      <c r="B900" s="25" t="s">
        <v>16</v>
      </c>
      <c r="C900" s="26" t="s">
        <v>898</v>
      </c>
      <c r="D900" s="58" t="s">
        <v>133</v>
      </c>
      <c r="E900" s="117"/>
      <c r="F900" s="29">
        <v>1199.1199999999999</v>
      </c>
      <c r="G900" s="118">
        <f>+E900*F900</f>
        <v>0</v>
      </c>
      <c r="H900" s="97"/>
      <c r="I900" s="119">
        <f>G900/$H$1115</f>
        <v>0</v>
      </c>
    </row>
    <row r="901" spans="1:10" hidden="1" x14ac:dyDescent="0.2">
      <c r="A901" s="72"/>
      <c r="B901" s="25" t="s">
        <v>23</v>
      </c>
      <c r="C901" s="26" t="s">
        <v>724</v>
      </c>
      <c r="D901" s="58" t="s">
        <v>130</v>
      </c>
      <c r="E901" s="117"/>
      <c r="F901" s="29">
        <v>1969.27</v>
      </c>
      <c r="G901" s="118">
        <f>+E901*F901</f>
        <v>0</v>
      </c>
      <c r="H901" s="97"/>
      <c r="I901" s="119">
        <f>G901/$H$1115</f>
        <v>0</v>
      </c>
    </row>
    <row r="902" spans="1:10" hidden="1" x14ac:dyDescent="0.2">
      <c r="A902" s="370"/>
      <c r="B902" s="307"/>
      <c r="C902" s="135"/>
      <c r="D902" s="136"/>
      <c r="E902" s="117"/>
      <c r="F902" s="137"/>
      <c r="G902" s="384"/>
      <c r="H902" s="385"/>
      <c r="I902" s="386"/>
    </row>
    <row r="903" spans="1:10" hidden="1" x14ac:dyDescent="0.2">
      <c r="A903" s="370"/>
      <c r="B903" s="307"/>
      <c r="C903" s="135"/>
      <c r="D903" s="136"/>
      <c r="E903" s="117"/>
      <c r="F903" s="137"/>
      <c r="G903" s="384"/>
      <c r="H903" s="385"/>
      <c r="I903" s="386"/>
    </row>
    <row r="904" spans="1:10" hidden="1" x14ac:dyDescent="0.2">
      <c r="A904" s="370"/>
      <c r="B904" s="307"/>
      <c r="C904" s="135"/>
      <c r="D904" s="136"/>
      <c r="E904" s="117"/>
      <c r="F904" s="137"/>
      <c r="G904" s="384"/>
      <c r="H904" s="385"/>
      <c r="I904" s="386"/>
    </row>
    <row r="905" spans="1:10" ht="13.5" hidden="1" thickBot="1" x14ac:dyDescent="0.25">
      <c r="A905" s="507"/>
      <c r="B905" s="507"/>
      <c r="C905" s="507"/>
      <c r="D905" s="507"/>
      <c r="E905" s="507"/>
      <c r="F905" s="507"/>
      <c r="G905" s="507"/>
      <c r="H905" s="507"/>
      <c r="I905" s="507"/>
    </row>
    <row r="906" spans="1:10" ht="16.5" hidden="1" thickBot="1" x14ac:dyDescent="0.3">
      <c r="A906" s="10" t="s">
        <v>38</v>
      </c>
      <c r="B906" s="11"/>
      <c r="C906" s="508" t="s">
        <v>218</v>
      </c>
      <c r="D906" s="509"/>
      <c r="E906" s="509"/>
      <c r="F906" s="509"/>
      <c r="G906" s="510"/>
      <c r="H906" s="12">
        <f>SUM(G908:G913)</f>
        <v>0</v>
      </c>
      <c r="I906" s="13">
        <f>H906/$H$1115</f>
        <v>0</v>
      </c>
      <c r="J906" s="14" t="s">
        <v>18</v>
      </c>
    </row>
    <row r="907" spans="1:10" ht="15.75" hidden="1" x14ac:dyDescent="0.25">
      <c r="A907" s="65" t="s">
        <v>219</v>
      </c>
      <c r="B907" s="120"/>
      <c r="C907" s="514" t="s">
        <v>220</v>
      </c>
      <c r="D907" s="515"/>
      <c r="E907" s="515"/>
      <c r="F907" s="515"/>
      <c r="G907" s="516"/>
      <c r="H907" s="121"/>
      <c r="I907" s="122"/>
    </row>
    <row r="908" spans="1:10" ht="38.25" hidden="1" x14ac:dyDescent="0.2">
      <c r="A908" s="49"/>
      <c r="B908" s="54" t="s">
        <v>16</v>
      </c>
      <c r="C908" s="26" t="s">
        <v>221</v>
      </c>
      <c r="D908" s="58" t="s">
        <v>50</v>
      </c>
      <c r="E908" s="28"/>
      <c r="F908" s="159">
        <v>2023532.69</v>
      </c>
      <c r="G908" s="30">
        <f>E908*F908</f>
        <v>0</v>
      </c>
      <c r="H908" s="31"/>
      <c r="I908" s="52">
        <f>G908/$H$1115</f>
        <v>0</v>
      </c>
    </row>
    <row r="909" spans="1:10" hidden="1" x14ac:dyDescent="0.2">
      <c r="A909" s="311"/>
      <c r="B909" s="134"/>
      <c r="C909" s="314"/>
      <c r="D909" s="337"/>
      <c r="E909" s="316"/>
      <c r="F909" s="317"/>
      <c r="G909" s="391"/>
      <c r="H909" s="309"/>
      <c r="I909" s="310"/>
    </row>
    <row r="910" spans="1:10" ht="15.75" hidden="1" x14ac:dyDescent="0.25">
      <c r="A910" s="65" t="s">
        <v>222</v>
      </c>
      <c r="B910" s="120"/>
      <c r="C910" s="514" t="s">
        <v>223</v>
      </c>
      <c r="D910" s="515"/>
      <c r="E910" s="515"/>
      <c r="F910" s="515"/>
      <c r="G910" s="516"/>
      <c r="H910" s="121"/>
      <c r="I910" s="122"/>
    </row>
    <row r="911" spans="1:10" hidden="1" x14ac:dyDescent="0.2">
      <c r="A911" s="49"/>
      <c r="B911" s="54" t="s">
        <v>16</v>
      </c>
      <c r="C911" s="26" t="s">
        <v>899</v>
      </c>
      <c r="D911" s="58" t="s">
        <v>50</v>
      </c>
      <c r="E911" s="28"/>
      <c r="F911" s="29">
        <v>0</v>
      </c>
      <c r="G911" s="30">
        <f>+E911*F911</f>
        <v>0</v>
      </c>
      <c r="H911" s="31"/>
      <c r="I911" s="52">
        <f>G911/$H$1115</f>
        <v>0</v>
      </c>
    </row>
    <row r="912" spans="1:10" hidden="1" x14ac:dyDescent="0.2">
      <c r="A912" s="311"/>
      <c r="B912" s="134"/>
      <c r="C912" s="135"/>
      <c r="D912" s="136"/>
      <c r="E912" s="28"/>
      <c r="F912" s="137"/>
      <c r="G912" s="138"/>
      <c r="H912" s="309"/>
      <c r="I912" s="310"/>
    </row>
    <row r="913" spans="1:10" hidden="1" x14ac:dyDescent="0.2">
      <c r="A913" s="311"/>
      <c r="B913" s="134"/>
      <c r="C913" s="135"/>
      <c r="D913" s="136"/>
      <c r="E913" s="28"/>
      <c r="F913" s="137"/>
      <c r="G913" s="138"/>
      <c r="H913" s="309"/>
      <c r="I913" s="310"/>
    </row>
    <row r="914" spans="1:10" ht="13.5" hidden="1" thickBot="1" x14ac:dyDescent="0.25">
      <c r="A914" s="123"/>
      <c r="B914" s="123"/>
      <c r="C914" s="123"/>
      <c r="D914" s="123"/>
      <c r="E914" s="123"/>
      <c r="F914" s="123"/>
      <c r="G914" s="123"/>
      <c r="H914" s="123"/>
      <c r="I914" s="123"/>
    </row>
    <row r="915" spans="1:10" ht="16.5" hidden="1" thickBot="1" x14ac:dyDescent="0.3">
      <c r="A915" s="10" t="s">
        <v>39</v>
      </c>
      <c r="B915" s="11"/>
      <c r="C915" s="508" t="s">
        <v>224</v>
      </c>
      <c r="D915" s="509"/>
      <c r="E915" s="509"/>
      <c r="F915" s="509"/>
      <c r="G915" s="510"/>
      <c r="H915" s="12">
        <f>SUM(G917:G983)</f>
        <v>0</v>
      </c>
      <c r="I915" s="13">
        <f>H915/$H$1115</f>
        <v>0</v>
      </c>
      <c r="J915" s="14" t="s">
        <v>18</v>
      </c>
    </row>
    <row r="916" spans="1:10" s="295" customFormat="1" ht="15.75" hidden="1" x14ac:dyDescent="0.25">
      <c r="A916" s="291" t="s">
        <v>225</v>
      </c>
      <c r="B916" s="292"/>
      <c r="C916" s="520" t="s">
        <v>1081</v>
      </c>
      <c r="D916" s="521"/>
      <c r="E916" s="521"/>
      <c r="F916" s="521"/>
      <c r="G916" s="293"/>
      <c r="H916" s="294"/>
      <c r="J916" s="296"/>
    </row>
    <row r="917" spans="1:10" ht="25.5" hidden="1" x14ac:dyDescent="0.2">
      <c r="A917" s="65"/>
      <c r="B917" s="54" t="s">
        <v>16</v>
      </c>
      <c r="C917" s="114" t="s">
        <v>902</v>
      </c>
      <c r="D917" s="58" t="s">
        <v>130</v>
      </c>
      <c r="E917" s="28"/>
      <c r="F917" s="29">
        <v>110616.14</v>
      </c>
      <c r="G917" s="30">
        <f t="shared" ref="G917:G920" si="85">+E917*F917</f>
        <v>0</v>
      </c>
      <c r="H917" s="31"/>
      <c r="I917" s="52">
        <f>G917/$H$1115</f>
        <v>0</v>
      </c>
    </row>
    <row r="918" spans="1:10" ht="26.25" hidden="1" customHeight="1" x14ac:dyDescent="0.2">
      <c r="A918" s="65"/>
      <c r="B918" s="54">
        <v>2</v>
      </c>
      <c r="C918" s="114" t="s">
        <v>903</v>
      </c>
      <c r="D918" s="58" t="s">
        <v>130</v>
      </c>
      <c r="E918" s="28"/>
      <c r="F918" s="29">
        <v>104655.56</v>
      </c>
      <c r="G918" s="30">
        <f t="shared" si="85"/>
        <v>0</v>
      </c>
      <c r="H918" s="31"/>
      <c r="I918" s="52">
        <f>G918/$H$1115</f>
        <v>0</v>
      </c>
    </row>
    <row r="919" spans="1:10" ht="30.75" hidden="1" customHeight="1" x14ac:dyDescent="0.2">
      <c r="A919" s="65"/>
      <c r="B919" s="54">
        <v>3</v>
      </c>
      <c r="C919" s="114" t="s">
        <v>900</v>
      </c>
      <c r="D919" s="58" t="s">
        <v>130</v>
      </c>
      <c r="E919" s="28"/>
      <c r="F919" s="29">
        <v>125841.92</v>
      </c>
      <c r="G919" s="30">
        <f t="shared" si="85"/>
        <v>0</v>
      </c>
      <c r="H919" s="31"/>
      <c r="I919" s="52">
        <f>G919/$H$1115</f>
        <v>0</v>
      </c>
    </row>
    <row r="920" spans="1:10" ht="27.75" hidden="1" customHeight="1" x14ac:dyDescent="0.2">
      <c r="A920" s="65"/>
      <c r="B920" s="54">
        <v>4</v>
      </c>
      <c r="C920" s="114" t="s">
        <v>901</v>
      </c>
      <c r="D920" s="58" t="s">
        <v>130</v>
      </c>
      <c r="E920" s="28"/>
      <c r="F920" s="29">
        <v>133974.84</v>
      </c>
      <c r="G920" s="30">
        <f t="shared" si="85"/>
        <v>0</v>
      </c>
      <c r="H920" s="31"/>
      <c r="I920" s="52">
        <f>G920/$H$1115</f>
        <v>0</v>
      </c>
    </row>
    <row r="921" spans="1:10" ht="15" hidden="1" customHeight="1" x14ac:dyDescent="0.2">
      <c r="A921" s="392"/>
      <c r="B921" s="134"/>
      <c r="C921" s="140"/>
      <c r="D921" s="136"/>
      <c r="E921" s="28"/>
      <c r="F921" s="137"/>
      <c r="G921" s="138"/>
      <c r="H921" s="309"/>
      <c r="I921" s="310"/>
    </row>
    <row r="922" spans="1:10" ht="15" hidden="1" customHeight="1" x14ac:dyDescent="0.2">
      <c r="A922" s="392"/>
      <c r="B922" s="134"/>
      <c r="C922" s="374"/>
      <c r="D922" s="337"/>
      <c r="E922" s="316"/>
      <c r="F922" s="317"/>
      <c r="G922" s="391"/>
      <c r="H922" s="309"/>
      <c r="I922" s="310"/>
    </row>
    <row r="923" spans="1:10" ht="15.75" hidden="1" x14ac:dyDescent="0.2">
      <c r="A923" s="65"/>
      <c r="B923" s="124"/>
      <c r="C923" s="514" t="s">
        <v>1082</v>
      </c>
      <c r="D923" s="515"/>
      <c r="E923" s="515"/>
      <c r="F923" s="515"/>
      <c r="G923" s="516"/>
      <c r="H923" s="31"/>
      <c r="I923" s="52"/>
    </row>
    <row r="924" spans="1:10" ht="25.5" hidden="1" x14ac:dyDescent="0.2">
      <c r="A924" s="65"/>
      <c r="B924" s="54">
        <v>7</v>
      </c>
      <c r="C924" s="114" t="s">
        <v>904</v>
      </c>
      <c r="D924" s="58" t="s">
        <v>130</v>
      </c>
      <c r="E924" s="28"/>
      <c r="F924" s="29">
        <v>94951.55</v>
      </c>
      <c r="G924" s="30">
        <f t="shared" ref="G924:G932" si="86">+E924*F924</f>
        <v>0</v>
      </c>
      <c r="H924" s="31"/>
      <c r="I924" s="52">
        <f t="shared" ref="I924:I938" si="87">G924/$H$1115</f>
        <v>0</v>
      </c>
    </row>
    <row r="925" spans="1:10" ht="26.25" hidden="1" customHeight="1" x14ac:dyDescent="0.2">
      <c r="A925" s="65"/>
      <c r="B925" s="54">
        <v>8</v>
      </c>
      <c r="C925" s="114" t="s">
        <v>905</v>
      </c>
      <c r="D925" s="58" t="s">
        <v>130</v>
      </c>
      <c r="E925" s="28"/>
      <c r="F925" s="29">
        <v>144877.76000000001</v>
      </c>
      <c r="G925" s="30">
        <f t="shared" si="86"/>
        <v>0</v>
      </c>
      <c r="H925" s="31"/>
      <c r="I925" s="52">
        <f t="shared" si="87"/>
        <v>0</v>
      </c>
    </row>
    <row r="926" spans="1:10" ht="27" hidden="1" customHeight="1" x14ac:dyDescent="0.2">
      <c r="A926" s="65"/>
      <c r="B926" s="54">
        <v>9</v>
      </c>
      <c r="C926" s="114" t="s">
        <v>906</v>
      </c>
      <c r="D926" s="58" t="s">
        <v>130</v>
      </c>
      <c r="E926" s="28"/>
      <c r="F926" s="29">
        <v>171878.67</v>
      </c>
      <c r="G926" s="30">
        <f t="shared" si="86"/>
        <v>0</v>
      </c>
      <c r="H926" s="31"/>
      <c r="I926" s="52">
        <f t="shared" si="87"/>
        <v>0</v>
      </c>
    </row>
    <row r="927" spans="1:10" hidden="1" x14ac:dyDescent="0.2">
      <c r="A927" s="65"/>
      <c r="B927" s="54">
        <v>10</v>
      </c>
      <c r="C927" s="114" t="s">
        <v>1083</v>
      </c>
      <c r="D927" s="58" t="s">
        <v>130</v>
      </c>
      <c r="E927" s="28"/>
      <c r="F927" s="29">
        <v>194086.26</v>
      </c>
      <c r="G927" s="30">
        <f t="shared" si="86"/>
        <v>0</v>
      </c>
      <c r="H927" s="31"/>
      <c r="I927" s="52">
        <f t="shared" si="87"/>
        <v>0</v>
      </c>
    </row>
    <row r="928" spans="1:10" hidden="1" x14ac:dyDescent="0.2">
      <c r="A928" s="65"/>
      <c r="B928" s="54">
        <v>11</v>
      </c>
      <c r="C928" s="114" t="s">
        <v>1084</v>
      </c>
      <c r="D928" s="58" t="s">
        <v>130</v>
      </c>
      <c r="E928" s="28"/>
      <c r="F928" s="29">
        <v>229288.37</v>
      </c>
      <c r="G928" s="30">
        <f t="shared" si="86"/>
        <v>0</v>
      </c>
      <c r="H928" s="31"/>
      <c r="I928" s="52">
        <f t="shared" si="87"/>
        <v>0</v>
      </c>
    </row>
    <row r="929" spans="1:9" hidden="1" x14ac:dyDescent="0.2">
      <c r="A929" s="65"/>
      <c r="B929" s="54">
        <v>12</v>
      </c>
      <c r="C929" s="114" t="s">
        <v>1085</v>
      </c>
      <c r="D929" s="58" t="s">
        <v>130</v>
      </c>
      <c r="E929" s="28"/>
      <c r="F929" s="29">
        <v>364980.94</v>
      </c>
      <c r="G929" s="30">
        <f t="shared" ref="G929:G931" si="88">+E929*F929</f>
        <v>0</v>
      </c>
      <c r="H929" s="31"/>
      <c r="I929" s="52">
        <f t="shared" ref="I929:I931" si="89">G929/$H$1115</f>
        <v>0</v>
      </c>
    </row>
    <row r="930" spans="1:9" hidden="1" x14ac:dyDescent="0.2">
      <c r="A930" s="65"/>
      <c r="B930" s="54">
        <v>13</v>
      </c>
      <c r="C930" s="114" t="s">
        <v>1086</v>
      </c>
      <c r="D930" s="58" t="s">
        <v>130</v>
      </c>
      <c r="E930" s="28"/>
      <c r="F930" s="29">
        <v>446986.58</v>
      </c>
      <c r="G930" s="30">
        <f t="shared" si="88"/>
        <v>0</v>
      </c>
      <c r="H930" s="31"/>
      <c r="I930" s="52">
        <f t="shared" si="89"/>
        <v>0</v>
      </c>
    </row>
    <row r="931" spans="1:9" hidden="1" x14ac:dyDescent="0.2">
      <c r="A931" s="65"/>
      <c r="B931" s="54">
        <v>14</v>
      </c>
      <c r="C931" s="114" t="s">
        <v>1087</v>
      </c>
      <c r="D931" s="58" t="s">
        <v>130</v>
      </c>
      <c r="E931" s="28"/>
      <c r="F931" s="29">
        <v>510736.28</v>
      </c>
      <c r="G931" s="30">
        <f t="shared" si="88"/>
        <v>0</v>
      </c>
      <c r="H931" s="31"/>
      <c r="I931" s="52">
        <f t="shared" si="89"/>
        <v>0</v>
      </c>
    </row>
    <row r="932" spans="1:9" ht="25.5" hidden="1" x14ac:dyDescent="0.2">
      <c r="A932" s="65"/>
      <c r="B932" s="54">
        <v>15</v>
      </c>
      <c r="C932" s="114" t="s">
        <v>1105</v>
      </c>
      <c r="D932" s="58" t="s">
        <v>130</v>
      </c>
      <c r="E932" s="28"/>
      <c r="F932" s="29">
        <v>193237.98</v>
      </c>
      <c r="G932" s="30">
        <f t="shared" si="86"/>
        <v>0</v>
      </c>
      <c r="H932" s="31"/>
      <c r="I932" s="52">
        <f t="shared" si="87"/>
        <v>0</v>
      </c>
    </row>
    <row r="933" spans="1:9" ht="25.5" hidden="1" x14ac:dyDescent="0.2">
      <c r="A933" s="392"/>
      <c r="B933" s="282" t="s">
        <v>40</v>
      </c>
      <c r="C933" s="140" t="s">
        <v>1106</v>
      </c>
      <c r="D933" s="136" t="s">
        <v>130</v>
      </c>
      <c r="E933" s="28"/>
      <c r="F933" s="137">
        <v>227291.49</v>
      </c>
      <c r="G933" s="30">
        <f t="shared" ref="G933:G935" si="90">+E933*F933</f>
        <v>0</v>
      </c>
      <c r="H933" s="31"/>
      <c r="I933" s="52">
        <f t="shared" ref="I933:I935" si="91">G933/$H$1115</f>
        <v>0</v>
      </c>
    </row>
    <row r="934" spans="1:9" ht="25.5" hidden="1" x14ac:dyDescent="0.2">
      <c r="A934" s="392"/>
      <c r="B934" s="282" t="s">
        <v>41</v>
      </c>
      <c r="C934" s="374" t="s">
        <v>1107</v>
      </c>
      <c r="D934" s="337" t="s">
        <v>130</v>
      </c>
      <c r="E934" s="316"/>
      <c r="F934" s="317">
        <v>35459.4</v>
      </c>
      <c r="G934" s="30">
        <f t="shared" si="90"/>
        <v>0</v>
      </c>
      <c r="H934" s="31"/>
      <c r="I934" s="52">
        <f t="shared" si="91"/>
        <v>0</v>
      </c>
    </row>
    <row r="935" spans="1:9" hidden="1" x14ac:dyDescent="0.2">
      <c r="A935" s="392"/>
      <c r="B935" s="282" t="s">
        <v>42</v>
      </c>
      <c r="C935" s="374" t="s">
        <v>1088</v>
      </c>
      <c r="D935" s="337" t="s">
        <v>50</v>
      </c>
      <c r="E935" s="316"/>
      <c r="F935" s="317">
        <v>0</v>
      </c>
      <c r="G935" s="30">
        <f t="shared" si="90"/>
        <v>0</v>
      </c>
      <c r="H935" s="31"/>
      <c r="I935" s="52">
        <f t="shared" si="91"/>
        <v>0</v>
      </c>
    </row>
    <row r="936" spans="1:9" hidden="1" x14ac:dyDescent="0.2">
      <c r="A936" s="392"/>
      <c r="B936" s="134"/>
      <c r="C936" s="374"/>
      <c r="D936" s="337"/>
      <c r="E936" s="316"/>
      <c r="F936" s="317"/>
      <c r="G936" s="391"/>
      <c r="H936" s="309"/>
      <c r="I936" s="310"/>
    </row>
    <row r="937" spans="1:9" ht="15.75" hidden="1" x14ac:dyDescent="0.2">
      <c r="A937" s="65"/>
      <c r="B937" s="297"/>
      <c r="C937" s="514" t="s">
        <v>1089</v>
      </c>
      <c r="D937" s="515"/>
      <c r="E937" s="515"/>
      <c r="F937" s="515"/>
      <c r="G937" s="516"/>
      <c r="H937" s="298"/>
      <c r="I937" s="52"/>
    </row>
    <row r="938" spans="1:9" ht="25.5" hidden="1" customHeight="1" x14ac:dyDescent="0.2">
      <c r="A938" s="393"/>
      <c r="B938" s="394">
        <v>16</v>
      </c>
      <c r="C938" s="299" t="s">
        <v>1090</v>
      </c>
      <c r="D938" s="300" t="s">
        <v>50</v>
      </c>
      <c r="E938" s="395"/>
      <c r="F938" s="302">
        <v>0</v>
      </c>
      <c r="G938" s="303">
        <f>E938*F938</f>
        <v>0</v>
      </c>
      <c r="H938" s="396"/>
      <c r="I938" s="375">
        <f t="shared" si="87"/>
        <v>0</v>
      </c>
    </row>
    <row r="939" spans="1:9" ht="11.25" hidden="1" customHeight="1" x14ac:dyDescent="0.2">
      <c r="A939" s="392"/>
      <c r="B939" s="397"/>
      <c r="C939" s="398"/>
      <c r="D939" s="399"/>
      <c r="E939" s="301"/>
      <c r="F939" s="400"/>
      <c r="G939" s="401"/>
      <c r="H939" s="402"/>
      <c r="I939" s="310"/>
    </row>
    <row r="940" spans="1:9" ht="11.25" hidden="1" customHeight="1" x14ac:dyDescent="0.2">
      <c r="A940" s="392"/>
      <c r="B940" s="397"/>
      <c r="C940" s="403"/>
      <c r="D940" s="404"/>
      <c r="E940" s="395"/>
      <c r="F940" s="405"/>
      <c r="G940" s="406"/>
      <c r="H940" s="402"/>
      <c r="I940" s="310"/>
    </row>
    <row r="941" spans="1:9" ht="15.75" hidden="1" x14ac:dyDescent="0.25">
      <c r="A941" s="65" t="s">
        <v>226</v>
      </c>
      <c r="B941" s="120"/>
      <c r="C941" s="514" t="s">
        <v>227</v>
      </c>
      <c r="D941" s="515"/>
      <c r="E941" s="515"/>
      <c r="F941" s="515"/>
      <c r="G941" s="516"/>
      <c r="H941" s="125"/>
      <c r="I941" s="126"/>
    </row>
    <row r="942" spans="1:9" ht="25.5" hidden="1" x14ac:dyDescent="0.2">
      <c r="A942" s="49"/>
      <c r="B942" s="54" t="s">
        <v>16</v>
      </c>
      <c r="C942" s="26" t="s">
        <v>907</v>
      </c>
      <c r="D942" s="58" t="s">
        <v>130</v>
      </c>
      <c r="E942" s="28"/>
      <c r="F942" s="29">
        <v>115935.55</v>
      </c>
      <c r="G942" s="30">
        <f t="shared" ref="G942:G980" si="92">+E942*F942</f>
        <v>0</v>
      </c>
      <c r="H942" s="31"/>
      <c r="I942" s="52">
        <f t="shared" ref="I942:I976" si="93">G942/$H$1115</f>
        <v>0</v>
      </c>
    </row>
    <row r="943" spans="1:9" ht="24.95" hidden="1" customHeight="1" x14ac:dyDescent="0.2">
      <c r="A943" s="49"/>
      <c r="B943" s="54">
        <v>2</v>
      </c>
      <c r="C943" s="26" t="s">
        <v>908</v>
      </c>
      <c r="D943" s="58" t="s">
        <v>130</v>
      </c>
      <c r="E943" s="28"/>
      <c r="F943" s="29">
        <v>135715.19</v>
      </c>
      <c r="G943" s="30">
        <f t="shared" si="92"/>
        <v>0</v>
      </c>
      <c r="H943" s="31"/>
      <c r="I943" s="52">
        <f t="shared" si="93"/>
        <v>0</v>
      </c>
    </row>
    <row r="944" spans="1:9" ht="24.95" hidden="1" customHeight="1" x14ac:dyDescent="0.2">
      <c r="A944" s="49"/>
      <c r="B944" s="54">
        <v>3</v>
      </c>
      <c r="C944" s="26" t="s">
        <v>909</v>
      </c>
      <c r="D944" s="58" t="s">
        <v>130</v>
      </c>
      <c r="E944" s="28"/>
      <c r="F944" s="29">
        <v>145925.16</v>
      </c>
      <c r="G944" s="30">
        <f t="shared" si="92"/>
        <v>0</v>
      </c>
      <c r="H944" s="31"/>
      <c r="I944" s="52">
        <f t="shared" si="93"/>
        <v>0</v>
      </c>
    </row>
    <row r="945" spans="1:9" ht="24.95" hidden="1" customHeight="1" x14ac:dyDescent="0.2">
      <c r="A945" s="49"/>
      <c r="B945" s="54">
        <v>4</v>
      </c>
      <c r="C945" s="26" t="s">
        <v>910</v>
      </c>
      <c r="D945" s="58" t="s">
        <v>130</v>
      </c>
      <c r="E945" s="28"/>
      <c r="F945" s="29">
        <v>175624.41</v>
      </c>
      <c r="G945" s="30">
        <f t="shared" si="92"/>
        <v>0</v>
      </c>
      <c r="H945" s="31"/>
      <c r="I945" s="52">
        <f t="shared" si="93"/>
        <v>0</v>
      </c>
    </row>
    <row r="946" spans="1:9" ht="24.95" hidden="1" customHeight="1" x14ac:dyDescent="0.2">
      <c r="A946" s="49"/>
      <c r="B946" s="54">
        <v>5</v>
      </c>
      <c r="C946" s="26" t="s">
        <v>911</v>
      </c>
      <c r="D946" s="58" t="s">
        <v>130</v>
      </c>
      <c r="E946" s="28"/>
      <c r="F946" s="29">
        <v>148044.38</v>
      </c>
      <c r="G946" s="30">
        <f t="shared" si="92"/>
        <v>0</v>
      </c>
      <c r="H946" s="31"/>
      <c r="I946" s="52">
        <f t="shared" si="93"/>
        <v>0</v>
      </c>
    </row>
    <row r="947" spans="1:9" ht="24.95" hidden="1" customHeight="1" x14ac:dyDescent="0.2">
      <c r="A947" s="49"/>
      <c r="B947" s="54">
        <v>6</v>
      </c>
      <c r="C947" s="26" t="s">
        <v>912</v>
      </c>
      <c r="D947" s="58" t="s">
        <v>130</v>
      </c>
      <c r="E947" s="28"/>
      <c r="F947" s="29">
        <v>166785.62</v>
      </c>
      <c r="G947" s="30">
        <f t="shared" si="92"/>
        <v>0</v>
      </c>
      <c r="H947" s="31"/>
      <c r="I947" s="52">
        <f t="shared" si="93"/>
        <v>0</v>
      </c>
    </row>
    <row r="948" spans="1:9" ht="24.95" hidden="1" customHeight="1" x14ac:dyDescent="0.2">
      <c r="A948" s="49"/>
      <c r="B948" s="54">
        <v>7</v>
      </c>
      <c r="C948" s="26" t="s">
        <v>913</v>
      </c>
      <c r="D948" s="58" t="s">
        <v>130</v>
      </c>
      <c r="E948" s="28"/>
      <c r="F948" s="29">
        <v>189797.72</v>
      </c>
      <c r="G948" s="30">
        <f t="shared" si="92"/>
        <v>0</v>
      </c>
      <c r="H948" s="31"/>
      <c r="I948" s="52">
        <f t="shared" si="93"/>
        <v>0</v>
      </c>
    </row>
    <row r="949" spans="1:9" ht="24.95" hidden="1" customHeight="1" x14ac:dyDescent="0.2">
      <c r="A949" s="49"/>
      <c r="B949" s="54">
        <v>8</v>
      </c>
      <c r="C949" s="26" t="s">
        <v>914</v>
      </c>
      <c r="D949" s="58" t="s">
        <v>130</v>
      </c>
      <c r="E949" s="28"/>
      <c r="F949" s="29">
        <v>205640.81</v>
      </c>
      <c r="G949" s="30">
        <f t="shared" si="92"/>
        <v>0</v>
      </c>
      <c r="H949" s="31"/>
      <c r="I949" s="52">
        <f t="shared" si="93"/>
        <v>0</v>
      </c>
    </row>
    <row r="950" spans="1:9" ht="24.95" hidden="1" customHeight="1" x14ac:dyDescent="0.2">
      <c r="A950" s="49"/>
      <c r="B950" s="54">
        <v>9</v>
      </c>
      <c r="C950" s="26" t="s">
        <v>915</v>
      </c>
      <c r="D950" s="58" t="s">
        <v>130</v>
      </c>
      <c r="E950" s="28"/>
      <c r="F950" s="29">
        <v>223648.1</v>
      </c>
      <c r="G950" s="30">
        <f t="shared" si="92"/>
        <v>0</v>
      </c>
      <c r="H950" s="31"/>
      <c r="I950" s="52">
        <f t="shared" si="93"/>
        <v>0</v>
      </c>
    </row>
    <row r="951" spans="1:9" ht="24.95" hidden="1" customHeight="1" x14ac:dyDescent="0.2">
      <c r="A951" s="49"/>
      <c r="B951" s="54">
        <v>10</v>
      </c>
      <c r="C951" s="26" t="s">
        <v>916</v>
      </c>
      <c r="D951" s="58" t="s">
        <v>130</v>
      </c>
      <c r="E951" s="28"/>
      <c r="F951" s="29">
        <v>239930.78</v>
      </c>
      <c r="G951" s="30">
        <f t="shared" si="92"/>
        <v>0</v>
      </c>
      <c r="H951" s="31"/>
      <c r="I951" s="52">
        <f t="shared" si="93"/>
        <v>0</v>
      </c>
    </row>
    <row r="952" spans="1:9" ht="24.95" hidden="1" customHeight="1" x14ac:dyDescent="0.2">
      <c r="A952" s="49"/>
      <c r="B952" s="54">
        <v>11</v>
      </c>
      <c r="C952" s="26" t="s">
        <v>917</v>
      </c>
      <c r="D952" s="58" t="s">
        <v>130</v>
      </c>
      <c r="E952" s="28"/>
      <c r="F952" s="29">
        <v>285306.42</v>
      </c>
      <c r="G952" s="30">
        <f t="shared" si="92"/>
        <v>0</v>
      </c>
      <c r="H952" s="31"/>
      <c r="I952" s="52">
        <f t="shared" si="93"/>
        <v>0</v>
      </c>
    </row>
    <row r="953" spans="1:9" ht="24.95" hidden="1" customHeight="1" x14ac:dyDescent="0.2">
      <c r="A953" s="49"/>
      <c r="B953" s="54">
        <v>12</v>
      </c>
      <c r="C953" s="26" t="s">
        <v>918</v>
      </c>
      <c r="D953" s="58" t="s">
        <v>130</v>
      </c>
      <c r="E953" s="28"/>
      <c r="F953" s="29">
        <v>308686.33</v>
      </c>
      <c r="G953" s="30">
        <f t="shared" si="92"/>
        <v>0</v>
      </c>
      <c r="H953" s="31"/>
      <c r="I953" s="52">
        <f t="shared" si="93"/>
        <v>0</v>
      </c>
    </row>
    <row r="954" spans="1:9" ht="24.95" hidden="1" customHeight="1" x14ac:dyDescent="0.2">
      <c r="A954" s="49"/>
      <c r="B954" s="54">
        <v>13</v>
      </c>
      <c r="C954" s="26" t="s">
        <v>919</v>
      </c>
      <c r="D954" s="58" t="s">
        <v>130</v>
      </c>
      <c r="E954" s="28"/>
      <c r="F954" s="29">
        <v>327438.15999999997</v>
      </c>
      <c r="G954" s="30">
        <f t="shared" si="92"/>
        <v>0</v>
      </c>
      <c r="H954" s="31"/>
      <c r="I954" s="52">
        <f t="shared" si="93"/>
        <v>0</v>
      </c>
    </row>
    <row r="955" spans="1:9" hidden="1" x14ac:dyDescent="0.2">
      <c r="A955" s="49"/>
      <c r="B955" s="54">
        <v>14</v>
      </c>
      <c r="C955" s="26" t="s">
        <v>920</v>
      </c>
      <c r="D955" s="58" t="s">
        <v>130</v>
      </c>
      <c r="E955" s="28"/>
      <c r="F955" s="29">
        <v>5323.24</v>
      </c>
      <c r="G955" s="30">
        <f t="shared" si="92"/>
        <v>0</v>
      </c>
      <c r="H955" s="31"/>
      <c r="I955" s="52">
        <f t="shared" si="93"/>
        <v>0</v>
      </c>
    </row>
    <row r="956" spans="1:9" hidden="1" x14ac:dyDescent="0.2">
      <c r="A956" s="49"/>
      <c r="B956" s="54">
        <v>15</v>
      </c>
      <c r="C956" s="26" t="s">
        <v>921</v>
      </c>
      <c r="D956" s="58" t="s">
        <v>228</v>
      </c>
      <c r="E956" s="28"/>
      <c r="F956" s="29">
        <v>599.30999999999995</v>
      </c>
      <c r="G956" s="30">
        <f t="shared" si="92"/>
        <v>0</v>
      </c>
      <c r="H956" s="31"/>
      <c r="I956" s="52">
        <f t="shared" si="93"/>
        <v>0</v>
      </c>
    </row>
    <row r="957" spans="1:9" hidden="1" x14ac:dyDescent="0.2">
      <c r="A957" s="49"/>
      <c r="B957" s="54">
        <v>16</v>
      </c>
      <c r="C957" s="26" t="s">
        <v>922</v>
      </c>
      <c r="D957" s="58" t="s">
        <v>228</v>
      </c>
      <c r="E957" s="28"/>
      <c r="F957" s="29">
        <v>700.08</v>
      </c>
      <c r="G957" s="30">
        <f t="shared" si="92"/>
        <v>0</v>
      </c>
      <c r="H957" s="31"/>
      <c r="I957" s="52">
        <f t="shared" si="93"/>
        <v>0</v>
      </c>
    </row>
    <row r="958" spans="1:9" hidden="1" x14ac:dyDescent="0.2">
      <c r="A958" s="49"/>
      <c r="B958" s="54">
        <v>17</v>
      </c>
      <c r="C958" s="26" t="s">
        <v>923</v>
      </c>
      <c r="D958" s="58" t="s">
        <v>228</v>
      </c>
      <c r="E958" s="28"/>
      <c r="F958" s="29">
        <v>874.32</v>
      </c>
      <c r="G958" s="30">
        <f t="shared" si="92"/>
        <v>0</v>
      </c>
      <c r="H958" s="31"/>
      <c r="I958" s="52">
        <f t="shared" si="93"/>
        <v>0</v>
      </c>
    </row>
    <row r="959" spans="1:9" hidden="1" x14ac:dyDescent="0.2">
      <c r="A959" s="49"/>
      <c r="B959" s="54">
        <v>18</v>
      </c>
      <c r="C959" s="26" t="s">
        <v>924</v>
      </c>
      <c r="D959" s="58" t="s">
        <v>228</v>
      </c>
      <c r="E959" s="28"/>
      <c r="F959" s="29">
        <v>1106.1479999999999</v>
      </c>
      <c r="G959" s="30">
        <f t="shared" si="92"/>
        <v>0</v>
      </c>
      <c r="H959" s="31"/>
      <c r="I959" s="52">
        <f t="shared" si="93"/>
        <v>0</v>
      </c>
    </row>
    <row r="960" spans="1:9" hidden="1" x14ac:dyDescent="0.2">
      <c r="A960" s="49"/>
      <c r="B960" s="54">
        <v>19</v>
      </c>
      <c r="C960" s="26" t="s">
        <v>925</v>
      </c>
      <c r="D960" s="58" t="s">
        <v>228</v>
      </c>
      <c r="E960" s="28"/>
      <c r="F960" s="29">
        <v>1297.52</v>
      </c>
      <c r="G960" s="30">
        <f t="shared" si="92"/>
        <v>0</v>
      </c>
      <c r="H960" s="31"/>
      <c r="I960" s="52">
        <f t="shared" si="93"/>
        <v>0</v>
      </c>
    </row>
    <row r="961" spans="1:9" hidden="1" x14ac:dyDescent="0.2">
      <c r="A961" s="49"/>
      <c r="B961" s="54">
        <v>20</v>
      </c>
      <c r="C961" s="26" t="s">
        <v>926</v>
      </c>
      <c r="D961" s="58" t="s">
        <v>228</v>
      </c>
      <c r="E961" s="28"/>
      <c r="F961" s="29">
        <v>1660.94</v>
      </c>
      <c r="G961" s="30">
        <f t="shared" si="92"/>
        <v>0</v>
      </c>
      <c r="H961" s="31"/>
      <c r="I961" s="52">
        <f t="shared" si="93"/>
        <v>0</v>
      </c>
    </row>
    <row r="962" spans="1:9" hidden="1" x14ac:dyDescent="0.2">
      <c r="A962" s="49"/>
      <c r="B962" s="54">
        <v>21</v>
      </c>
      <c r="C962" s="26" t="s">
        <v>927</v>
      </c>
      <c r="D962" s="58" t="s">
        <v>229</v>
      </c>
      <c r="E962" s="28"/>
      <c r="F962" s="29">
        <v>16331.4</v>
      </c>
      <c r="G962" s="30">
        <f t="shared" si="92"/>
        <v>0</v>
      </c>
      <c r="H962" s="31"/>
      <c r="I962" s="52">
        <f t="shared" si="93"/>
        <v>0</v>
      </c>
    </row>
    <row r="963" spans="1:9" hidden="1" x14ac:dyDescent="0.2">
      <c r="A963" s="49"/>
      <c r="B963" s="54">
        <v>22</v>
      </c>
      <c r="C963" s="26" t="s">
        <v>928</v>
      </c>
      <c r="D963" s="58" t="s">
        <v>229</v>
      </c>
      <c r="E963" s="28"/>
      <c r="F963" s="29">
        <v>27219.02</v>
      </c>
      <c r="G963" s="30">
        <f t="shared" si="92"/>
        <v>0</v>
      </c>
      <c r="H963" s="31"/>
      <c r="I963" s="52">
        <f t="shared" si="93"/>
        <v>0</v>
      </c>
    </row>
    <row r="964" spans="1:9" hidden="1" x14ac:dyDescent="0.2">
      <c r="A964" s="49"/>
      <c r="B964" s="54">
        <v>23</v>
      </c>
      <c r="C964" s="26" t="s">
        <v>929</v>
      </c>
      <c r="D964" s="58" t="s">
        <v>229</v>
      </c>
      <c r="E964" s="28"/>
      <c r="F964" s="29">
        <v>32662.43</v>
      </c>
      <c r="G964" s="30">
        <f t="shared" si="92"/>
        <v>0</v>
      </c>
      <c r="H964" s="31"/>
      <c r="I964" s="52">
        <f t="shared" si="93"/>
        <v>0</v>
      </c>
    </row>
    <row r="965" spans="1:9" hidden="1" x14ac:dyDescent="0.2">
      <c r="A965" s="49"/>
      <c r="B965" s="54">
        <v>24</v>
      </c>
      <c r="C965" s="26" t="s">
        <v>930</v>
      </c>
      <c r="D965" s="58" t="s">
        <v>229</v>
      </c>
      <c r="E965" s="28"/>
      <c r="F965" s="29">
        <v>58922.97</v>
      </c>
      <c r="G965" s="30">
        <f t="shared" si="92"/>
        <v>0</v>
      </c>
      <c r="H965" s="31"/>
      <c r="I965" s="52">
        <f t="shared" si="93"/>
        <v>0</v>
      </c>
    </row>
    <row r="966" spans="1:9" hidden="1" x14ac:dyDescent="0.2">
      <c r="A966" s="49"/>
      <c r="B966" s="54">
        <v>25</v>
      </c>
      <c r="C966" s="26" t="s">
        <v>931</v>
      </c>
      <c r="D966" s="58" t="s">
        <v>130</v>
      </c>
      <c r="E966" s="28"/>
      <c r="F966" s="29">
        <v>44181.51</v>
      </c>
      <c r="G966" s="30">
        <f t="shared" si="92"/>
        <v>0</v>
      </c>
      <c r="H966" s="31"/>
      <c r="I966" s="52">
        <f t="shared" si="93"/>
        <v>0</v>
      </c>
    </row>
    <row r="967" spans="1:9" hidden="1" x14ac:dyDescent="0.2">
      <c r="A967" s="49"/>
      <c r="B967" s="54">
        <v>26</v>
      </c>
      <c r="C967" s="26" t="s">
        <v>932</v>
      </c>
      <c r="D967" s="58" t="s">
        <v>130</v>
      </c>
      <c r="E967" s="28"/>
      <c r="F967" s="29">
        <v>49786.81</v>
      </c>
      <c r="G967" s="30">
        <f t="shared" si="92"/>
        <v>0</v>
      </c>
      <c r="H967" s="31"/>
      <c r="I967" s="52">
        <f t="shared" si="93"/>
        <v>0</v>
      </c>
    </row>
    <row r="968" spans="1:9" hidden="1" x14ac:dyDescent="0.2">
      <c r="A968" s="49"/>
      <c r="B968" s="54">
        <v>27</v>
      </c>
      <c r="C968" s="26" t="s">
        <v>933</v>
      </c>
      <c r="D968" s="58" t="s">
        <v>130</v>
      </c>
      <c r="E968" s="28"/>
      <c r="F968" s="29">
        <v>54815.02</v>
      </c>
      <c r="G968" s="30">
        <f t="shared" si="92"/>
        <v>0</v>
      </c>
      <c r="H968" s="31"/>
      <c r="I968" s="52">
        <f t="shared" si="93"/>
        <v>0</v>
      </c>
    </row>
    <row r="969" spans="1:9" hidden="1" x14ac:dyDescent="0.2">
      <c r="A969" s="49"/>
      <c r="B969" s="54">
        <v>28</v>
      </c>
      <c r="C969" s="26" t="s">
        <v>934</v>
      </c>
      <c r="D969" s="58" t="s">
        <v>130</v>
      </c>
      <c r="E969" s="28"/>
      <c r="F969" s="29">
        <v>59914.6</v>
      </c>
      <c r="G969" s="30">
        <f t="shared" si="92"/>
        <v>0</v>
      </c>
      <c r="H969" s="31"/>
      <c r="I969" s="52">
        <f t="shared" si="93"/>
        <v>0</v>
      </c>
    </row>
    <row r="970" spans="1:9" hidden="1" x14ac:dyDescent="0.2">
      <c r="A970" s="49"/>
      <c r="B970" s="54">
        <v>29</v>
      </c>
      <c r="C970" s="26" t="s">
        <v>935</v>
      </c>
      <c r="D970" s="58" t="s">
        <v>130</v>
      </c>
      <c r="E970" s="28"/>
      <c r="F970" s="29">
        <v>65119.4</v>
      </c>
      <c r="G970" s="30">
        <f t="shared" si="92"/>
        <v>0</v>
      </c>
      <c r="H970" s="31"/>
      <c r="I970" s="52">
        <f t="shared" si="93"/>
        <v>0</v>
      </c>
    </row>
    <row r="971" spans="1:9" ht="37.5" hidden="1" customHeight="1" x14ac:dyDescent="0.2">
      <c r="A971" s="49"/>
      <c r="B971" s="54">
        <v>30</v>
      </c>
      <c r="C971" s="26" t="s">
        <v>936</v>
      </c>
      <c r="D971" s="58" t="s">
        <v>24</v>
      </c>
      <c r="E971" s="28"/>
      <c r="F971" s="29">
        <v>667.27</v>
      </c>
      <c r="G971" s="30">
        <f>+E971*F971</f>
        <v>0</v>
      </c>
      <c r="H971" s="31"/>
      <c r="I971" s="52">
        <f t="shared" si="93"/>
        <v>0</v>
      </c>
    </row>
    <row r="972" spans="1:9" ht="38.25" hidden="1" x14ac:dyDescent="0.2">
      <c r="A972" s="49"/>
      <c r="B972" s="54">
        <v>31</v>
      </c>
      <c r="C972" s="26" t="s">
        <v>937</v>
      </c>
      <c r="D972" s="58" t="s">
        <v>24</v>
      </c>
      <c r="E972" s="28"/>
      <c r="F972" s="29">
        <v>1357.12</v>
      </c>
      <c r="G972" s="30">
        <f>+E972*F972</f>
        <v>0</v>
      </c>
      <c r="H972" s="31"/>
      <c r="I972" s="52">
        <f t="shared" si="93"/>
        <v>0</v>
      </c>
    </row>
    <row r="973" spans="1:9" hidden="1" x14ac:dyDescent="0.2">
      <c r="A973" s="49"/>
      <c r="B973" s="54">
        <v>32</v>
      </c>
      <c r="C973" s="26" t="s">
        <v>938</v>
      </c>
      <c r="D973" s="58" t="s">
        <v>130</v>
      </c>
      <c r="E973" s="28"/>
      <c r="F973" s="29">
        <v>12635.62</v>
      </c>
      <c r="G973" s="30">
        <f t="shared" si="92"/>
        <v>0</v>
      </c>
      <c r="H973" s="31"/>
      <c r="I973" s="52">
        <f t="shared" si="93"/>
        <v>0</v>
      </c>
    </row>
    <row r="974" spans="1:9" hidden="1" x14ac:dyDescent="0.2">
      <c r="A974" s="49"/>
      <c r="B974" s="54">
        <v>33</v>
      </c>
      <c r="C974" s="26" t="s">
        <v>939</v>
      </c>
      <c r="D974" s="58" t="s">
        <v>50</v>
      </c>
      <c r="E974" s="28"/>
      <c r="F974" s="29">
        <v>0</v>
      </c>
      <c r="G974" s="30">
        <f t="shared" si="92"/>
        <v>0</v>
      </c>
      <c r="H974" s="31"/>
      <c r="I974" s="52">
        <f t="shared" si="93"/>
        <v>0</v>
      </c>
    </row>
    <row r="975" spans="1:9" hidden="1" x14ac:dyDescent="0.2">
      <c r="A975" s="49"/>
      <c r="B975" s="54">
        <v>34</v>
      </c>
      <c r="C975" s="26" t="s">
        <v>940</v>
      </c>
      <c r="D975" s="58" t="s">
        <v>130</v>
      </c>
      <c r="E975" s="28"/>
      <c r="F975" s="29">
        <v>2661.49</v>
      </c>
      <c r="G975" s="30">
        <f t="shared" si="92"/>
        <v>0</v>
      </c>
      <c r="H975" s="31"/>
      <c r="I975" s="52">
        <f t="shared" si="93"/>
        <v>0</v>
      </c>
    </row>
    <row r="976" spans="1:9" hidden="1" x14ac:dyDescent="0.2">
      <c r="A976" s="49"/>
      <c r="B976" s="54">
        <v>35</v>
      </c>
      <c r="C976" s="26" t="s">
        <v>941</v>
      </c>
      <c r="D976" s="58" t="s">
        <v>130</v>
      </c>
      <c r="E976" s="28"/>
      <c r="F976" s="29">
        <v>2737.74</v>
      </c>
      <c r="G976" s="30">
        <f t="shared" si="92"/>
        <v>0</v>
      </c>
      <c r="H976" s="31"/>
      <c r="I976" s="52">
        <f t="shared" si="93"/>
        <v>0</v>
      </c>
    </row>
    <row r="977" spans="1:10" hidden="1" x14ac:dyDescent="0.2">
      <c r="A977" s="311"/>
      <c r="B977" s="134"/>
      <c r="C977" s="135"/>
      <c r="D977" s="136"/>
      <c r="E977" s="28"/>
      <c r="F977" s="137"/>
      <c r="G977" s="138"/>
      <c r="H977" s="309"/>
      <c r="I977" s="310"/>
    </row>
    <row r="978" spans="1:10" hidden="1" x14ac:dyDescent="0.2">
      <c r="A978" s="311"/>
      <c r="B978" s="134"/>
      <c r="C978" s="314"/>
      <c r="D978" s="337"/>
      <c r="E978" s="316"/>
      <c r="F978" s="317"/>
      <c r="G978" s="391"/>
      <c r="H978" s="309"/>
      <c r="I978" s="310"/>
    </row>
    <row r="979" spans="1:10" ht="15.75" hidden="1" x14ac:dyDescent="0.2">
      <c r="A979" s="65" t="s">
        <v>230</v>
      </c>
      <c r="B979" s="120"/>
      <c r="C979" s="514" t="s">
        <v>231</v>
      </c>
      <c r="D979" s="515"/>
      <c r="E979" s="515"/>
      <c r="F979" s="515"/>
      <c r="G979" s="516"/>
      <c r="H979" s="31"/>
      <c r="I979" s="52"/>
    </row>
    <row r="980" spans="1:10" ht="25.5" hidden="1" x14ac:dyDescent="0.2">
      <c r="A980" s="49"/>
      <c r="B980" s="54" t="s">
        <v>16</v>
      </c>
      <c r="C980" s="127" t="s">
        <v>942</v>
      </c>
      <c r="D980" s="67" t="s">
        <v>50</v>
      </c>
      <c r="E980" s="43"/>
      <c r="F980" s="44">
        <v>0</v>
      </c>
      <c r="G980" s="30">
        <f t="shared" si="92"/>
        <v>0</v>
      </c>
      <c r="H980" s="31"/>
      <c r="I980" s="52">
        <f>G980/$H$1115</f>
        <v>0</v>
      </c>
    </row>
    <row r="981" spans="1:10" ht="16.5" hidden="1" customHeight="1" x14ac:dyDescent="0.2">
      <c r="A981" s="49"/>
      <c r="B981" s="54" t="s">
        <v>23</v>
      </c>
      <c r="C981" s="114" t="s">
        <v>943</v>
      </c>
      <c r="D981" s="58" t="s">
        <v>50</v>
      </c>
      <c r="E981" s="28"/>
      <c r="F981" s="29">
        <v>0</v>
      </c>
      <c r="G981" s="30">
        <f>+E981*F981</f>
        <v>0</v>
      </c>
      <c r="H981" s="31"/>
      <c r="I981" s="52">
        <f>G981/$H$1115</f>
        <v>0</v>
      </c>
    </row>
    <row r="982" spans="1:10" ht="16.5" hidden="1" customHeight="1" x14ac:dyDescent="0.2">
      <c r="A982" s="311"/>
      <c r="B982" s="134"/>
      <c r="C982" s="140"/>
      <c r="D982" s="136"/>
      <c r="E982" s="28"/>
      <c r="F982" s="137"/>
      <c r="G982" s="138"/>
      <c r="H982" s="309"/>
      <c r="I982" s="310"/>
    </row>
    <row r="983" spans="1:10" ht="16.5" hidden="1" customHeight="1" x14ac:dyDescent="0.2">
      <c r="A983" s="311"/>
      <c r="B983" s="134"/>
      <c r="C983" s="140"/>
      <c r="D983" s="136"/>
      <c r="E983" s="28"/>
      <c r="F983" s="137"/>
      <c r="G983" s="138"/>
      <c r="H983" s="309"/>
      <c r="I983" s="310"/>
    </row>
    <row r="984" spans="1:10" ht="13.5" hidden="1" thickBot="1" x14ac:dyDescent="0.25">
      <c r="A984" s="507"/>
      <c r="B984" s="507"/>
      <c r="C984" s="507"/>
      <c r="D984" s="507"/>
      <c r="E984" s="507"/>
      <c r="F984" s="507"/>
      <c r="G984" s="507"/>
      <c r="H984" s="507"/>
      <c r="I984" s="507"/>
    </row>
    <row r="985" spans="1:10" ht="16.5" thickBot="1" x14ac:dyDescent="0.3">
      <c r="A985" s="128" t="s">
        <v>40</v>
      </c>
      <c r="B985" s="129"/>
      <c r="C985" s="472" t="s">
        <v>232</v>
      </c>
      <c r="D985" s="473"/>
      <c r="E985" s="473"/>
      <c r="F985" s="473"/>
      <c r="G985" s="474"/>
      <c r="H985" s="130">
        <f>SUM(G987:G1016)</f>
        <v>5107.54</v>
      </c>
      <c r="I985" s="13">
        <f>H985/$H$1115</f>
        <v>7.0089064233309147E-4</v>
      </c>
      <c r="J985" s="14" t="s">
        <v>18</v>
      </c>
    </row>
    <row r="986" spans="1:10" ht="15.75" x14ac:dyDescent="0.25">
      <c r="A986" s="65" t="s">
        <v>233</v>
      </c>
      <c r="B986" s="131"/>
      <c r="C986" s="517" t="s">
        <v>234</v>
      </c>
      <c r="D986" s="518"/>
      <c r="E986" s="518"/>
      <c r="F986" s="518"/>
      <c r="G986" s="519"/>
      <c r="H986" s="132"/>
      <c r="I986" s="133"/>
    </row>
    <row r="987" spans="1:10" hidden="1" x14ac:dyDescent="0.2">
      <c r="A987" s="49"/>
      <c r="B987" s="134" t="s">
        <v>16</v>
      </c>
      <c r="C987" s="135" t="s">
        <v>944</v>
      </c>
      <c r="D987" s="136" t="s">
        <v>130</v>
      </c>
      <c r="E987" s="28"/>
      <c r="F987" s="137">
        <v>38068.980000000003</v>
      </c>
      <c r="G987" s="138">
        <f>+E987*F987</f>
        <v>0</v>
      </c>
      <c r="H987" s="31"/>
      <c r="I987" s="139">
        <f t="shared" ref="I987:I999" si="94">G987/$H$1115</f>
        <v>0</v>
      </c>
    </row>
    <row r="988" spans="1:10" hidden="1" x14ac:dyDescent="0.2">
      <c r="A988" s="49"/>
      <c r="B988" s="134" t="s">
        <v>23</v>
      </c>
      <c r="C988" s="135" t="s">
        <v>945</v>
      </c>
      <c r="D988" s="136" t="s">
        <v>130</v>
      </c>
      <c r="E988" s="28"/>
      <c r="F988" s="137">
        <v>17856.060000000001</v>
      </c>
      <c r="G988" s="138">
        <f t="shared" ref="G988:G995" si="95">+E988*F988</f>
        <v>0</v>
      </c>
      <c r="H988" s="31"/>
      <c r="I988" s="139">
        <f t="shared" si="94"/>
        <v>0</v>
      </c>
    </row>
    <row r="989" spans="1:10" hidden="1" x14ac:dyDescent="0.2">
      <c r="A989" s="49"/>
      <c r="B989" s="134" t="s">
        <v>25</v>
      </c>
      <c r="C989" s="135" t="s">
        <v>946</v>
      </c>
      <c r="D989" s="136" t="s">
        <v>130</v>
      </c>
      <c r="E989" s="28"/>
      <c r="F989" s="137">
        <v>655.92</v>
      </c>
      <c r="G989" s="138">
        <f t="shared" si="95"/>
        <v>0</v>
      </c>
      <c r="H989" s="31"/>
      <c r="I989" s="139">
        <f t="shared" si="94"/>
        <v>0</v>
      </c>
    </row>
    <row r="990" spans="1:10" hidden="1" x14ac:dyDescent="0.2">
      <c r="A990" s="49"/>
      <c r="B990" s="134" t="s">
        <v>27</v>
      </c>
      <c r="C990" s="135" t="s">
        <v>947</v>
      </c>
      <c r="D990" s="136" t="s">
        <v>130</v>
      </c>
      <c r="E990" s="28"/>
      <c r="F990" s="137">
        <v>655.92</v>
      </c>
      <c r="G990" s="138">
        <f t="shared" si="95"/>
        <v>0</v>
      </c>
      <c r="H990" s="31"/>
      <c r="I990" s="139">
        <f t="shared" si="94"/>
        <v>0</v>
      </c>
    </row>
    <row r="991" spans="1:10" hidden="1" x14ac:dyDescent="0.2">
      <c r="A991" s="49"/>
      <c r="B991" s="134" t="s">
        <v>28</v>
      </c>
      <c r="C991" s="135" t="s">
        <v>948</v>
      </c>
      <c r="D991" s="136" t="s">
        <v>130</v>
      </c>
      <c r="E991" s="28"/>
      <c r="F991" s="137">
        <v>822583.42</v>
      </c>
      <c r="G991" s="138">
        <f t="shared" si="95"/>
        <v>0</v>
      </c>
      <c r="H991" s="31"/>
      <c r="I991" s="139">
        <f t="shared" si="94"/>
        <v>0</v>
      </c>
    </row>
    <row r="992" spans="1:10" hidden="1" x14ac:dyDescent="0.2">
      <c r="A992" s="49"/>
      <c r="B992" s="134" t="s">
        <v>29</v>
      </c>
      <c r="C992" s="135" t="s">
        <v>949</v>
      </c>
      <c r="D992" s="136" t="s">
        <v>50</v>
      </c>
      <c r="E992" s="28"/>
      <c r="F992" s="137">
        <v>0</v>
      </c>
      <c r="G992" s="138">
        <f t="shared" si="95"/>
        <v>0</v>
      </c>
      <c r="H992" s="31"/>
      <c r="I992" s="139">
        <f t="shared" si="94"/>
        <v>0</v>
      </c>
    </row>
    <row r="993" spans="1:9" hidden="1" x14ac:dyDescent="0.2">
      <c r="A993" s="49"/>
      <c r="B993" s="134" t="s">
        <v>30</v>
      </c>
      <c r="C993" s="135" t="s">
        <v>950</v>
      </c>
      <c r="D993" s="136" t="s">
        <v>130</v>
      </c>
      <c r="E993" s="28"/>
      <c r="F993" s="137">
        <v>13316.52</v>
      </c>
      <c r="G993" s="138">
        <f t="shared" si="95"/>
        <v>0</v>
      </c>
      <c r="H993" s="31"/>
      <c r="I993" s="139">
        <f t="shared" si="94"/>
        <v>0</v>
      </c>
    </row>
    <row r="994" spans="1:9" hidden="1" x14ac:dyDescent="0.2">
      <c r="A994" s="49"/>
      <c r="B994" s="134" t="s">
        <v>31</v>
      </c>
      <c r="C994" s="135" t="s">
        <v>951</v>
      </c>
      <c r="D994" s="136" t="s">
        <v>130</v>
      </c>
      <c r="E994" s="28"/>
      <c r="F994" s="137">
        <v>11185.91</v>
      </c>
      <c r="G994" s="138">
        <f t="shared" si="95"/>
        <v>0</v>
      </c>
      <c r="H994" s="31"/>
      <c r="I994" s="139">
        <f t="shared" si="94"/>
        <v>0</v>
      </c>
    </row>
    <row r="995" spans="1:9" ht="13.5" thickBot="1" x14ac:dyDescent="0.25">
      <c r="A995" s="49"/>
      <c r="B995" s="134" t="s">
        <v>32</v>
      </c>
      <c r="C995" s="135" t="s">
        <v>952</v>
      </c>
      <c r="D995" s="136" t="s">
        <v>130</v>
      </c>
      <c r="E995" s="28">
        <v>1</v>
      </c>
      <c r="F995" s="137">
        <v>5107.54</v>
      </c>
      <c r="G995" s="138">
        <f t="shared" si="95"/>
        <v>5107.54</v>
      </c>
      <c r="H995" s="31"/>
      <c r="I995" s="139">
        <f t="shared" si="94"/>
        <v>7.0089064233309147E-4</v>
      </c>
    </row>
    <row r="996" spans="1:9" hidden="1" x14ac:dyDescent="0.2">
      <c r="A996" s="49"/>
      <c r="B996" s="134" t="s">
        <v>33</v>
      </c>
      <c r="C996" s="135" t="s">
        <v>953</v>
      </c>
      <c r="D996" s="136" t="s">
        <v>130</v>
      </c>
      <c r="E996" s="28"/>
      <c r="F996" s="137">
        <v>17743.259999999998</v>
      </c>
      <c r="G996" s="138">
        <f>+E996*F996</f>
        <v>0</v>
      </c>
      <c r="H996" s="31"/>
      <c r="I996" s="139">
        <f t="shared" si="94"/>
        <v>0</v>
      </c>
    </row>
    <row r="997" spans="1:9" hidden="1" x14ac:dyDescent="0.2">
      <c r="A997" s="49"/>
      <c r="B997" s="134" t="s">
        <v>34</v>
      </c>
      <c r="C997" s="140" t="s">
        <v>954</v>
      </c>
      <c r="D997" s="136" t="s">
        <v>130</v>
      </c>
      <c r="E997" s="28"/>
      <c r="F997" s="137">
        <v>16852.82</v>
      </c>
      <c r="G997" s="138">
        <f>+E997*F997</f>
        <v>0</v>
      </c>
      <c r="H997" s="31"/>
      <c r="I997" s="139">
        <f t="shared" si="94"/>
        <v>0</v>
      </c>
    </row>
    <row r="998" spans="1:9" hidden="1" x14ac:dyDescent="0.2">
      <c r="A998" s="49"/>
      <c r="B998" s="134" t="s">
        <v>35</v>
      </c>
      <c r="C998" s="140" t="s">
        <v>955</v>
      </c>
      <c r="D998" s="136" t="s">
        <v>130</v>
      </c>
      <c r="E998" s="28"/>
      <c r="F998" s="137">
        <v>22789.07</v>
      </c>
      <c r="G998" s="138">
        <f>+E998*F998</f>
        <v>0</v>
      </c>
      <c r="H998" s="31"/>
      <c r="I998" s="139">
        <f t="shared" si="94"/>
        <v>0</v>
      </c>
    </row>
    <row r="999" spans="1:9" hidden="1" x14ac:dyDescent="0.2">
      <c r="A999" s="49"/>
      <c r="B999" s="134" t="s">
        <v>37</v>
      </c>
      <c r="C999" s="140" t="s">
        <v>956</v>
      </c>
      <c r="D999" s="136" t="s">
        <v>130</v>
      </c>
      <c r="E999" s="28"/>
      <c r="F999" s="137">
        <v>4295.95</v>
      </c>
      <c r="G999" s="138">
        <f>+E999*F999</f>
        <v>0</v>
      </c>
      <c r="H999" s="31"/>
      <c r="I999" s="139">
        <f t="shared" si="94"/>
        <v>0</v>
      </c>
    </row>
    <row r="1000" spans="1:9" hidden="1" x14ac:dyDescent="0.2">
      <c r="A1000" s="311"/>
      <c r="B1000" s="134"/>
      <c r="C1000" s="140"/>
      <c r="D1000" s="136"/>
      <c r="E1000" s="28"/>
      <c r="F1000" s="137"/>
      <c r="G1000" s="138"/>
      <c r="H1000" s="309"/>
      <c r="I1000" s="310"/>
    </row>
    <row r="1001" spans="1:9" hidden="1" x14ac:dyDescent="0.2">
      <c r="A1001" s="311"/>
      <c r="B1001" s="134"/>
      <c r="C1001" s="374"/>
      <c r="D1001" s="337"/>
      <c r="E1001" s="316"/>
      <c r="F1001" s="317"/>
      <c r="G1001" s="391"/>
      <c r="H1001" s="309"/>
      <c r="I1001" s="310"/>
    </row>
    <row r="1002" spans="1:9" ht="15.75" hidden="1" x14ac:dyDescent="0.25">
      <c r="A1002" s="65" t="s">
        <v>235</v>
      </c>
      <c r="B1002" s="141"/>
      <c r="C1002" s="517" t="s">
        <v>236</v>
      </c>
      <c r="D1002" s="518"/>
      <c r="E1002" s="518"/>
      <c r="F1002" s="518"/>
      <c r="G1002" s="519"/>
      <c r="H1002" s="142"/>
      <c r="I1002" s="139"/>
    </row>
    <row r="1003" spans="1:9" hidden="1" x14ac:dyDescent="0.2">
      <c r="A1003" s="49"/>
      <c r="B1003" s="134" t="s">
        <v>16</v>
      </c>
      <c r="C1003" s="143" t="s">
        <v>957</v>
      </c>
      <c r="D1003" s="136" t="s">
        <v>133</v>
      </c>
      <c r="E1003" s="28"/>
      <c r="F1003" s="137">
        <v>73881.89</v>
      </c>
      <c r="G1003" s="138">
        <f t="shared" ref="G1003:G1012" si="96">+E1003*F1003</f>
        <v>0</v>
      </c>
      <c r="H1003" s="31"/>
      <c r="I1003" s="139">
        <f t="shared" ref="I1003:I1012" si="97">G1003/$H$1115</f>
        <v>0</v>
      </c>
    </row>
    <row r="1004" spans="1:9" hidden="1" x14ac:dyDescent="0.2">
      <c r="A1004" s="49"/>
      <c r="B1004" s="134">
        <v>2</v>
      </c>
      <c r="C1004" s="143" t="s">
        <v>958</v>
      </c>
      <c r="D1004" s="136" t="s">
        <v>133</v>
      </c>
      <c r="E1004" s="28"/>
      <c r="F1004" s="137">
        <v>8507.9</v>
      </c>
      <c r="G1004" s="138">
        <f t="shared" si="96"/>
        <v>0</v>
      </c>
      <c r="H1004" s="31"/>
      <c r="I1004" s="139">
        <f t="shared" si="97"/>
        <v>0</v>
      </c>
    </row>
    <row r="1005" spans="1:9" hidden="1" x14ac:dyDescent="0.2">
      <c r="A1005" s="49"/>
      <c r="B1005" s="134">
        <v>3</v>
      </c>
      <c r="C1005" s="143" t="s">
        <v>959</v>
      </c>
      <c r="D1005" s="136" t="s">
        <v>133</v>
      </c>
      <c r="E1005" s="28"/>
      <c r="F1005" s="137">
        <v>12351.35</v>
      </c>
      <c r="G1005" s="138">
        <f t="shared" si="96"/>
        <v>0</v>
      </c>
      <c r="H1005" s="31"/>
      <c r="I1005" s="139">
        <f t="shared" si="97"/>
        <v>0</v>
      </c>
    </row>
    <row r="1006" spans="1:9" hidden="1" x14ac:dyDescent="0.2">
      <c r="A1006" s="49"/>
      <c r="B1006" s="134">
        <v>4</v>
      </c>
      <c r="C1006" s="143" t="s">
        <v>960</v>
      </c>
      <c r="D1006" s="136" t="s">
        <v>130</v>
      </c>
      <c r="E1006" s="28"/>
      <c r="F1006" s="137">
        <v>8355.2800000000007</v>
      </c>
      <c r="G1006" s="138">
        <f>+E1006*F1006</f>
        <v>0</v>
      </c>
      <c r="H1006" s="31"/>
      <c r="I1006" s="139">
        <f t="shared" si="97"/>
        <v>0</v>
      </c>
    </row>
    <row r="1007" spans="1:9" hidden="1" x14ac:dyDescent="0.2">
      <c r="A1007" s="49"/>
      <c r="B1007" s="134">
        <v>5</v>
      </c>
      <c r="C1007" s="143" t="s">
        <v>961</v>
      </c>
      <c r="D1007" s="136" t="s">
        <v>133</v>
      </c>
      <c r="E1007" s="28"/>
      <c r="F1007" s="137">
        <v>6270.2</v>
      </c>
      <c r="G1007" s="138">
        <f t="shared" si="96"/>
        <v>0</v>
      </c>
      <c r="H1007" s="31"/>
      <c r="I1007" s="139">
        <f t="shared" si="97"/>
        <v>0</v>
      </c>
    </row>
    <row r="1008" spans="1:9" ht="68.25" hidden="1" customHeight="1" x14ac:dyDescent="0.2">
      <c r="A1008" s="49"/>
      <c r="B1008" s="134">
        <v>6</v>
      </c>
      <c r="C1008" s="140" t="s">
        <v>962</v>
      </c>
      <c r="D1008" s="136" t="s">
        <v>133</v>
      </c>
      <c r="E1008" s="28"/>
      <c r="F1008" s="137">
        <v>29209.98</v>
      </c>
      <c r="G1008" s="138">
        <f t="shared" si="96"/>
        <v>0</v>
      </c>
      <c r="H1008" s="31"/>
      <c r="I1008" s="139">
        <f t="shared" si="97"/>
        <v>0</v>
      </c>
    </row>
    <row r="1009" spans="1:10" hidden="1" x14ac:dyDescent="0.2">
      <c r="A1009" s="49"/>
      <c r="B1009" s="134">
        <v>7</v>
      </c>
      <c r="C1009" s="143" t="s">
        <v>963</v>
      </c>
      <c r="D1009" s="136" t="s">
        <v>133</v>
      </c>
      <c r="E1009" s="28"/>
      <c r="F1009" s="137">
        <v>8573.7800000000007</v>
      </c>
      <c r="G1009" s="138">
        <f t="shared" si="96"/>
        <v>0</v>
      </c>
      <c r="H1009" s="31"/>
      <c r="I1009" s="139">
        <f t="shared" si="97"/>
        <v>0</v>
      </c>
    </row>
    <row r="1010" spans="1:10" hidden="1" x14ac:dyDescent="0.2">
      <c r="A1010" s="49"/>
      <c r="B1010" s="134">
        <v>8</v>
      </c>
      <c r="C1010" s="143" t="s">
        <v>964</v>
      </c>
      <c r="D1010" s="136" t="s">
        <v>133</v>
      </c>
      <c r="E1010" s="28"/>
      <c r="F1010" s="137">
        <v>6239.86</v>
      </c>
      <c r="G1010" s="138">
        <f t="shared" si="96"/>
        <v>0</v>
      </c>
      <c r="H1010" s="31"/>
      <c r="I1010" s="139">
        <f t="shared" si="97"/>
        <v>0</v>
      </c>
    </row>
    <row r="1011" spans="1:10" hidden="1" x14ac:dyDescent="0.2">
      <c r="A1011" s="49"/>
      <c r="B1011" s="134">
        <v>9</v>
      </c>
      <c r="C1011" s="143" t="s">
        <v>965</v>
      </c>
      <c r="D1011" s="136" t="s">
        <v>133</v>
      </c>
      <c r="E1011" s="28"/>
      <c r="F1011" s="137">
        <v>6097</v>
      </c>
      <c r="G1011" s="138">
        <f t="shared" si="96"/>
        <v>0</v>
      </c>
      <c r="H1011" s="31"/>
      <c r="I1011" s="139">
        <f t="shared" si="97"/>
        <v>0</v>
      </c>
    </row>
    <row r="1012" spans="1:10" hidden="1" x14ac:dyDescent="0.2">
      <c r="A1012" s="49"/>
      <c r="B1012" s="134">
        <v>10</v>
      </c>
      <c r="C1012" s="143" t="s">
        <v>966</v>
      </c>
      <c r="D1012" s="136" t="s">
        <v>133</v>
      </c>
      <c r="E1012" s="28"/>
      <c r="F1012" s="137">
        <v>5806.2</v>
      </c>
      <c r="G1012" s="138">
        <f t="shared" si="96"/>
        <v>0</v>
      </c>
      <c r="H1012" s="31"/>
      <c r="I1012" s="139">
        <f t="shared" si="97"/>
        <v>0</v>
      </c>
    </row>
    <row r="1013" spans="1:10" hidden="1" x14ac:dyDescent="0.2">
      <c r="A1013" s="311"/>
      <c r="B1013" s="134"/>
      <c r="C1013" s="143"/>
      <c r="D1013" s="136"/>
      <c r="E1013" s="28"/>
      <c r="F1013" s="137"/>
      <c r="G1013" s="138"/>
      <c r="H1013" s="309"/>
      <c r="I1013" s="310"/>
    </row>
    <row r="1014" spans="1:10" hidden="1" x14ac:dyDescent="0.2">
      <c r="A1014" s="311"/>
      <c r="B1014" s="134"/>
      <c r="C1014" s="336"/>
      <c r="D1014" s="337"/>
      <c r="E1014" s="316"/>
      <c r="F1014" s="317"/>
      <c r="G1014" s="391"/>
      <c r="H1014" s="309"/>
      <c r="I1014" s="310"/>
    </row>
    <row r="1015" spans="1:10" ht="15.75" hidden="1" x14ac:dyDescent="0.25">
      <c r="A1015" s="65" t="s">
        <v>237</v>
      </c>
      <c r="B1015" s="141"/>
      <c r="C1015" s="517" t="s">
        <v>238</v>
      </c>
      <c r="D1015" s="518"/>
      <c r="E1015" s="518"/>
      <c r="F1015" s="518"/>
      <c r="G1015" s="519"/>
      <c r="H1015" s="142"/>
      <c r="I1015" s="139"/>
    </row>
    <row r="1016" spans="1:10" hidden="1" x14ac:dyDescent="0.2">
      <c r="A1016" s="49"/>
      <c r="B1016" s="134" t="s">
        <v>16</v>
      </c>
      <c r="C1016" s="143" t="s">
        <v>967</v>
      </c>
      <c r="D1016" s="136" t="s">
        <v>130</v>
      </c>
      <c r="E1016" s="28"/>
      <c r="F1016" s="137">
        <v>59960.82</v>
      </c>
      <c r="G1016" s="138">
        <f>+E1016*F1016</f>
        <v>0</v>
      </c>
      <c r="H1016" s="31"/>
      <c r="I1016" s="139">
        <f>G1016/$H$1115</f>
        <v>0</v>
      </c>
    </row>
    <row r="1017" spans="1:10" ht="13.5" hidden="1" thickBot="1" x14ac:dyDescent="0.25">
      <c r="A1017" s="123"/>
      <c r="B1017" s="123"/>
      <c r="C1017" s="123"/>
      <c r="D1017" s="123"/>
      <c r="E1017" s="123"/>
      <c r="F1017" s="123"/>
      <c r="G1017" s="123"/>
      <c r="H1017" s="123"/>
      <c r="I1017" s="123"/>
    </row>
    <row r="1018" spans="1:10" ht="16.5" thickBot="1" x14ac:dyDescent="0.3">
      <c r="A1018" s="10" t="s">
        <v>41</v>
      </c>
      <c r="B1018" s="11"/>
      <c r="C1018" s="508" t="s">
        <v>239</v>
      </c>
      <c r="D1018" s="509"/>
      <c r="E1018" s="509"/>
      <c r="F1018" s="509"/>
      <c r="G1018" s="510"/>
      <c r="H1018" s="12">
        <f>SUM(G1019:G1029)</f>
        <v>86399.852800000008</v>
      </c>
      <c r="I1018" s="13">
        <f>H1018/$H$1115</f>
        <v>1.1856363009683048E-2</v>
      </c>
      <c r="J1018" s="14" t="s">
        <v>18</v>
      </c>
    </row>
    <row r="1019" spans="1:10" ht="13.5" thickBot="1" x14ac:dyDescent="0.25">
      <c r="A1019" s="81"/>
      <c r="B1019" s="144">
        <v>1</v>
      </c>
      <c r="C1019" s="17" t="s">
        <v>968</v>
      </c>
      <c r="D1019" s="71" t="s">
        <v>24</v>
      </c>
      <c r="E1019" s="19">
        <v>17.440000000000001</v>
      </c>
      <c r="F1019" s="20">
        <v>4954.12</v>
      </c>
      <c r="G1019" s="21">
        <f t="shared" ref="G1019:G1026" si="98">E1019*F1019</f>
        <v>86399.852800000008</v>
      </c>
      <c r="H1019" s="22"/>
      <c r="I1019" s="23">
        <f t="shared" ref="I1019:I1026" si="99">G1019/$H$1115</f>
        <v>1.1856363009683048E-2</v>
      </c>
    </row>
    <row r="1020" spans="1:10" hidden="1" x14ac:dyDescent="0.2">
      <c r="A1020" s="49"/>
      <c r="B1020" s="145">
        <v>2</v>
      </c>
      <c r="C1020" s="33" t="s">
        <v>969</v>
      </c>
      <c r="D1020" s="58" t="s">
        <v>24</v>
      </c>
      <c r="E1020" s="28"/>
      <c r="F1020" s="29">
        <v>2711.79</v>
      </c>
      <c r="G1020" s="30">
        <f t="shared" si="98"/>
        <v>0</v>
      </c>
      <c r="H1020" s="31"/>
      <c r="I1020" s="32">
        <f t="shared" si="99"/>
        <v>0</v>
      </c>
    </row>
    <row r="1021" spans="1:10" ht="13.5" hidden="1" thickBot="1" x14ac:dyDescent="0.25">
      <c r="A1021" s="49"/>
      <c r="B1021" s="145">
        <v>3</v>
      </c>
      <c r="C1021" s="31" t="s">
        <v>970</v>
      </c>
      <c r="D1021" s="58" t="s">
        <v>24</v>
      </c>
      <c r="E1021" s="28"/>
      <c r="F1021" s="29">
        <v>5484.04</v>
      </c>
      <c r="G1021" s="30">
        <f t="shared" si="98"/>
        <v>0</v>
      </c>
      <c r="H1021" s="31"/>
      <c r="I1021" s="32">
        <f t="shared" si="99"/>
        <v>0</v>
      </c>
    </row>
    <row r="1022" spans="1:10" hidden="1" x14ac:dyDescent="0.2">
      <c r="A1022" s="49"/>
      <c r="B1022" s="145">
        <v>4</v>
      </c>
      <c r="C1022" s="33" t="s">
        <v>971</v>
      </c>
      <c r="D1022" s="58" t="s">
        <v>24</v>
      </c>
      <c r="E1022" s="28"/>
      <c r="F1022" s="29">
        <v>4537.13</v>
      </c>
      <c r="G1022" s="30">
        <f t="shared" si="98"/>
        <v>0</v>
      </c>
      <c r="H1022" s="31"/>
      <c r="I1022" s="32">
        <f t="shared" si="99"/>
        <v>0</v>
      </c>
    </row>
    <row r="1023" spans="1:10" hidden="1" x14ac:dyDescent="0.2">
      <c r="A1023" s="49"/>
      <c r="B1023" s="145">
        <v>5</v>
      </c>
      <c r="C1023" s="33" t="s">
        <v>972</v>
      </c>
      <c r="D1023" s="146" t="s">
        <v>24</v>
      </c>
      <c r="E1023" s="28"/>
      <c r="F1023" s="29">
        <v>2388.67</v>
      </c>
      <c r="G1023" s="30">
        <f t="shared" si="98"/>
        <v>0</v>
      </c>
      <c r="H1023" s="31"/>
      <c r="I1023" s="32">
        <f t="shared" si="99"/>
        <v>0</v>
      </c>
    </row>
    <row r="1024" spans="1:10" hidden="1" x14ac:dyDescent="0.2">
      <c r="A1024" s="49"/>
      <c r="B1024" s="145">
        <v>6</v>
      </c>
      <c r="C1024" s="33" t="s">
        <v>973</v>
      </c>
      <c r="D1024" s="146" t="s">
        <v>24</v>
      </c>
      <c r="E1024" s="28"/>
      <c r="F1024" s="29">
        <v>3246.17</v>
      </c>
      <c r="G1024" s="30">
        <f t="shared" si="98"/>
        <v>0</v>
      </c>
      <c r="H1024" s="31"/>
      <c r="I1024" s="32">
        <f t="shared" si="99"/>
        <v>0</v>
      </c>
    </row>
    <row r="1025" spans="1:10" hidden="1" x14ac:dyDescent="0.2">
      <c r="A1025" s="49"/>
      <c r="B1025" s="145">
        <v>7</v>
      </c>
      <c r="C1025" s="33" t="s">
        <v>974</v>
      </c>
      <c r="D1025" s="146" t="s">
        <v>24</v>
      </c>
      <c r="E1025" s="28"/>
      <c r="F1025" s="29">
        <v>3498.37</v>
      </c>
      <c r="G1025" s="30">
        <f t="shared" si="98"/>
        <v>0</v>
      </c>
      <c r="H1025" s="31"/>
      <c r="I1025" s="32">
        <f t="shared" si="99"/>
        <v>0</v>
      </c>
    </row>
    <row r="1026" spans="1:10" hidden="1" x14ac:dyDescent="0.2">
      <c r="A1026" s="49"/>
      <c r="B1026" s="145">
        <v>8</v>
      </c>
      <c r="C1026" s="33" t="s">
        <v>975</v>
      </c>
      <c r="D1026" s="146" t="s">
        <v>24</v>
      </c>
      <c r="E1026" s="28"/>
      <c r="F1026" s="29">
        <v>4023.75</v>
      </c>
      <c r="G1026" s="30">
        <f t="shared" si="98"/>
        <v>0</v>
      </c>
      <c r="H1026" s="31"/>
      <c r="I1026" s="32">
        <f t="shared" si="99"/>
        <v>0</v>
      </c>
    </row>
    <row r="1027" spans="1:10" hidden="1" x14ac:dyDescent="0.2">
      <c r="A1027" s="311"/>
      <c r="B1027" s="407"/>
      <c r="C1027" s="143"/>
      <c r="D1027" s="408"/>
      <c r="E1027" s="28"/>
      <c r="F1027" s="137"/>
      <c r="G1027" s="138"/>
      <c r="H1027" s="309"/>
      <c r="I1027" s="310"/>
    </row>
    <row r="1028" spans="1:10" hidden="1" x14ac:dyDescent="0.2">
      <c r="A1028" s="311"/>
      <c r="B1028" s="407"/>
      <c r="C1028" s="143"/>
      <c r="D1028" s="408"/>
      <c r="E1028" s="28"/>
      <c r="F1028" s="137"/>
      <c r="G1028" s="138"/>
      <c r="H1028" s="309"/>
      <c r="I1028" s="310"/>
    </row>
    <row r="1029" spans="1:10" hidden="1" x14ac:dyDescent="0.2">
      <c r="A1029" s="311"/>
      <c r="B1029" s="407"/>
      <c r="C1029" s="143"/>
      <c r="D1029" s="408"/>
      <c r="E1029" s="28"/>
      <c r="F1029" s="137"/>
      <c r="G1029" s="138"/>
      <c r="H1029" s="309"/>
      <c r="I1029" s="310"/>
    </row>
    <row r="1030" spans="1:10" ht="13.5" hidden="1" thickBot="1" x14ac:dyDescent="0.25">
      <c r="A1030" s="123"/>
      <c r="B1030" s="123"/>
      <c r="C1030" s="123"/>
      <c r="D1030" s="123"/>
      <c r="E1030" s="123"/>
      <c r="F1030" s="123"/>
      <c r="G1030" s="123"/>
      <c r="H1030" s="123"/>
      <c r="I1030" s="123"/>
    </row>
    <row r="1031" spans="1:10" ht="16.5" thickBot="1" x14ac:dyDescent="0.3">
      <c r="A1031" s="10" t="s">
        <v>42</v>
      </c>
      <c r="B1031" s="11"/>
      <c r="C1031" s="508" t="s">
        <v>240</v>
      </c>
      <c r="D1031" s="509"/>
      <c r="E1031" s="509"/>
      <c r="F1031" s="509"/>
      <c r="G1031" s="510"/>
      <c r="H1031" s="12">
        <f>SUM(G1032:G1055)</f>
        <v>589769.05499999993</v>
      </c>
      <c r="I1031" s="13">
        <f>H1031/$H$1115</f>
        <v>8.0932036124461149E-2</v>
      </c>
      <c r="J1031" s="14" t="s">
        <v>18</v>
      </c>
    </row>
    <row r="1032" spans="1:10" x14ac:dyDescent="0.2">
      <c r="A1032" s="81"/>
      <c r="B1032" s="144">
        <v>1</v>
      </c>
      <c r="C1032" s="22" t="s">
        <v>976</v>
      </c>
      <c r="D1032" s="71" t="s">
        <v>24</v>
      </c>
      <c r="E1032" s="19">
        <v>269.7</v>
      </c>
      <c r="F1032" s="20">
        <v>565.63</v>
      </c>
      <c r="G1032" s="21">
        <f t="shared" ref="G1032:G1047" si="100">E1032*F1032</f>
        <v>152550.41099999999</v>
      </c>
      <c r="H1032" s="22"/>
      <c r="I1032" s="23">
        <f t="shared" ref="I1032:I1051" si="101">G1032/$H$1115</f>
        <v>2.0933983004336156E-2</v>
      </c>
    </row>
    <row r="1033" spans="1:10" x14ac:dyDescent="0.2">
      <c r="A1033" s="49"/>
      <c r="B1033" s="145">
        <v>2</v>
      </c>
      <c r="C1033" s="31" t="s">
        <v>977</v>
      </c>
      <c r="D1033" s="58" t="s">
        <v>24</v>
      </c>
      <c r="E1033" s="28">
        <v>108</v>
      </c>
      <c r="F1033" s="29">
        <v>714.69</v>
      </c>
      <c r="G1033" s="30">
        <f t="shared" si="100"/>
        <v>77186.52</v>
      </c>
      <c r="H1033" s="31"/>
      <c r="I1033" s="32">
        <f t="shared" si="101"/>
        <v>1.0592048144949627E-2</v>
      </c>
    </row>
    <row r="1034" spans="1:10" x14ac:dyDescent="0.2">
      <c r="A1034" s="49"/>
      <c r="B1034" s="145">
        <v>3</v>
      </c>
      <c r="C1034" s="31" t="s">
        <v>978</v>
      </c>
      <c r="D1034" s="58" t="s">
        <v>24</v>
      </c>
      <c r="E1034" s="28">
        <v>125.34</v>
      </c>
      <c r="F1034" s="29">
        <v>653.75</v>
      </c>
      <c r="G1034" s="30">
        <f>E1034*F1034</f>
        <v>81941.025000000009</v>
      </c>
      <c r="H1034" s="31"/>
      <c r="I1034" s="32">
        <f t="shared" si="101"/>
        <v>1.1244492974246293E-2</v>
      </c>
    </row>
    <row r="1035" spans="1:10" hidden="1" x14ac:dyDescent="0.2">
      <c r="A1035" s="49"/>
      <c r="B1035" s="145">
        <v>4</v>
      </c>
      <c r="C1035" s="31" t="s">
        <v>979</v>
      </c>
      <c r="D1035" s="58" t="s">
        <v>24</v>
      </c>
      <c r="E1035" s="28"/>
      <c r="F1035" s="29">
        <v>606.91</v>
      </c>
      <c r="G1035" s="30">
        <f t="shared" si="100"/>
        <v>0</v>
      </c>
      <c r="H1035" s="31"/>
      <c r="I1035" s="32">
        <f t="shared" si="101"/>
        <v>0</v>
      </c>
    </row>
    <row r="1036" spans="1:10" hidden="1" x14ac:dyDescent="0.2">
      <c r="A1036" s="49"/>
      <c r="B1036" s="145">
        <v>5</v>
      </c>
      <c r="C1036" s="31" t="s">
        <v>980</v>
      </c>
      <c r="D1036" s="58" t="s">
        <v>24</v>
      </c>
      <c r="E1036" s="28"/>
      <c r="F1036" s="29">
        <v>604.59</v>
      </c>
      <c r="G1036" s="30">
        <f t="shared" si="100"/>
        <v>0</v>
      </c>
      <c r="H1036" s="31"/>
      <c r="I1036" s="32">
        <f t="shared" si="101"/>
        <v>0</v>
      </c>
    </row>
    <row r="1037" spans="1:10" hidden="1" x14ac:dyDescent="0.2">
      <c r="A1037" s="49"/>
      <c r="B1037" s="145">
        <v>6</v>
      </c>
      <c r="C1037" s="31" t="s">
        <v>981</v>
      </c>
      <c r="D1037" s="58" t="s">
        <v>24</v>
      </c>
      <c r="E1037" s="28"/>
      <c r="F1037" s="29">
        <v>1138.03</v>
      </c>
      <c r="G1037" s="30">
        <f t="shared" si="100"/>
        <v>0</v>
      </c>
      <c r="H1037" s="31"/>
      <c r="I1037" s="32">
        <f t="shared" si="101"/>
        <v>0</v>
      </c>
    </row>
    <row r="1038" spans="1:10" ht="25.5" hidden="1" x14ac:dyDescent="0.2">
      <c r="A1038" s="49"/>
      <c r="B1038" s="145">
        <v>7</v>
      </c>
      <c r="C1038" s="107" t="s">
        <v>982</v>
      </c>
      <c r="D1038" s="58" t="s">
        <v>24</v>
      </c>
      <c r="E1038" s="28"/>
      <c r="F1038" s="29">
        <v>1291.6600000000001</v>
      </c>
      <c r="G1038" s="30">
        <f t="shared" si="100"/>
        <v>0</v>
      </c>
      <c r="H1038" s="31"/>
      <c r="I1038" s="32">
        <f t="shared" si="101"/>
        <v>0</v>
      </c>
    </row>
    <row r="1039" spans="1:10" ht="13.5" thickBot="1" x14ac:dyDescent="0.25">
      <c r="A1039" s="49"/>
      <c r="B1039" s="145">
        <v>8</v>
      </c>
      <c r="C1039" s="33" t="s">
        <v>983</v>
      </c>
      <c r="D1039" s="58" t="s">
        <v>24</v>
      </c>
      <c r="E1039" s="28">
        <v>247.39</v>
      </c>
      <c r="F1039" s="29">
        <v>1124.0999999999999</v>
      </c>
      <c r="G1039" s="30">
        <f>E1039*F1039</f>
        <v>278091.09899999999</v>
      </c>
      <c r="H1039" s="31"/>
      <c r="I1039" s="32">
        <f t="shared" si="101"/>
        <v>3.8161512000929085E-2</v>
      </c>
    </row>
    <row r="1040" spans="1:10" hidden="1" x14ac:dyDescent="0.2">
      <c r="A1040" s="49"/>
      <c r="B1040" s="145">
        <v>9</v>
      </c>
      <c r="C1040" s="33" t="s">
        <v>984</v>
      </c>
      <c r="D1040" s="58" t="s">
        <v>24</v>
      </c>
      <c r="E1040" s="28"/>
      <c r="F1040" s="29">
        <v>513.39</v>
      </c>
      <c r="G1040" s="30">
        <f t="shared" si="100"/>
        <v>0</v>
      </c>
      <c r="H1040" s="31"/>
      <c r="I1040" s="32">
        <f t="shared" si="101"/>
        <v>0</v>
      </c>
    </row>
    <row r="1041" spans="1:9" hidden="1" x14ac:dyDescent="0.2">
      <c r="A1041" s="49"/>
      <c r="B1041" s="145">
        <v>10</v>
      </c>
      <c r="C1041" s="33" t="s">
        <v>985</v>
      </c>
      <c r="D1041" s="58" t="s">
        <v>24</v>
      </c>
      <c r="E1041" s="28"/>
      <c r="F1041" s="29">
        <v>761.94</v>
      </c>
      <c r="G1041" s="30">
        <f t="shared" si="100"/>
        <v>0</v>
      </c>
      <c r="H1041" s="31"/>
      <c r="I1041" s="32">
        <f t="shared" si="101"/>
        <v>0</v>
      </c>
    </row>
    <row r="1042" spans="1:9" hidden="1" x14ac:dyDescent="0.2">
      <c r="A1042" s="49"/>
      <c r="B1042" s="145">
        <v>11</v>
      </c>
      <c r="C1042" s="33" t="s">
        <v>986</v>
      </c>
      <c r="D1042" s="58" t="s">
        <v>24</v>
      </c>
      <c r="E1042" s="28"/>
      <c r="F1042" s="29">
        <v>564.12</v>
      </c>
      <c r="G1042" s="30">
        <f t="shared" si="100"/>
        <v>0</v>
      </c>
      <c r="H1042" s="31"/>
      <c r="I1042" s="32">
        <f t="shared" si="101"/>
        <v>0</v>
      </c>
    </row>
    <row r="1043" spans="1:9" ht="28.5" hidden="1" customHeight="1" x14ac:dyDescent="0.2">
      <c r="A1043" s="49"/>
      <c r="B1043" s="145">
        <v>12</v>
      </c>
      <c r="C1043" s="33" t="s">
        <v>987</v>
      </c>
      <c r="D1043" s="58" t="s">
        <v>24</v>
      </c>
      <c r="E1043" s="28"/>
      <c r="F1043" s="29">
        <v>568.19000000000005</v>
      </c>
      <c r="G1043" s="30">
        <f t="shared" si="100"/>
        <v>0</v>
      </c>
      <c r="H1043" s="31"/>
      <c r="I1043" s="32">
        <f t="shared" si="101"/>
        <v>0</v>
      </c>
    </row>
    <row r="1044" spans="1:9" ht="15.75" hidden="1" customHeight="1" x14ac:dyDescent="0.2">
      <c r="A1044" s="49"/>
      <c r="B1044" s="145">
        <v>13</v>
      </c>
      <c r="C1044" s="33" t="s">
        <v>988</v>
      </c>
      <c r="D1044" s="58" t="s">
        <v>24</v>
      </c>
      <c r="E1044" s="28"/>
      <c r="F1044" s="29">
        <v>918.93</v>
      </c>
      <c r="G1044" s="30">
        <f>E1044*F1044</f>
        <v>0</v>
      </c>
      <c r="H1044" s="31"/>
      <c r="I1044" s="32">
        <f t="shared" si="101"/>
        <v>0</v>
      </c>
    </row>
    <row r="1045" spans="1:9" hidden="1" x14ac:dyDescent="0.2">
      <c r="A1045" s="49"/>
      <c r="B1045" s="145">
        <v>14</v>
      </c>
      <c r="C1045" s="33" t="s">
        <v>989</v>
      </c>
      <c r="D1045" s="58" t="s">
        <v>24</v>
      </c>
      <c r="E1045" s="28"/>
      <c r="F1045" s="29">
        <v>1333.17</v>
      </c>
      <c r="G1045" s="30">
        <f t="shared" si="100"/>
        <v>0</v>
      </c>
      <c r="H1045" s="31"/>
      <c r="I1045" s="32">
        <f t="shared" si="101"/>
        <v>0</v>
      </c>
    </row>
    <row r="1046" spans="1:9" hidden="1" x14ac:dyDescent="0.2">
      <c r="A1046" s="49"/>
      <c r="B1046" s="145">
        <v>15</v>
      </c>
      <c r="C1046" s="33" t="s">
        <v>990</v>
      </c>
      <c r="D1046" s="58" t="s">
        <v>24</v>
      </c>
      <c r="E1046" s="28"/>
      <c r="F1046" s="29">
        <v>781.19</v>
      </c>
      <c r="G1046" s="30">
        <f t="shared" si="100"/>
        <v>0</v>
      </c>
      <c r="H1046" s="31"/>
      <c r="I1046" s="32">
        <f t="shared" si="101"/>
        <v>0</v>
      </c>
    </row>
    <row r="1047" spans="1:9" hidden="1" x14ac:dyDescent="0.2">
      <c r="A1047" s="49"/>
      <c r="B1047" s="145">
        <v>16</v>
      </c>
      <c r="C1047" s="33" t="s">
        <v>991</v>
      </c>
      <c r="D1047" s="58" t="s">
        <v>24</v>
      </c>
      <c r="E1047" s="28"/>
      <c r="F1047" s="29">
        <v>1450.59</v>
      </c>
      <c r="G1047" s="30">
        <f t="shared" si="100"/>
        <v>0</v>
      </c>
      <c r="H1047" s="31"/>
      <c r="I1047" s="32">
        <f t="shared" si="101"/>
        <v>0</v>
      </c>
    </row>
    <row r="1048" spans="1:9" hidden="1" x14ac:dyDescent="0.2">
      <c r="A1048" s="49"/>
      <c r="B1048" s="145">
        <v>17</v>
      </c>
      <c r="C1048" s="33" t="s">
        <v>992</v>
      </c>
      <c r="D1048" s="58" t="s">
        <v>24</v>
      </c>
      <c r="E1048" s="28"/>
      <c r="F1048" s="29">
        <v>1085.1300000000001</v>
      </c>
      <c r="G1048" s="30">
        <f>E1048*F1048</f>
        <v>0</v>
      </c>
      <c r="H1048" s="31"/>
      <c r="I1048" s="32">
        <f t="shared" si="101"/>
        <v>0</v>
      </c>
    </row>
    <row r="1049" spans="1:9" hidden="1" x14ac:dyDescent="0.2">
      <c r="A1049" s="49"/>
      <c r="B1049" s="145">
        <v>18</v>
      </c>
      <c r="C1049" s="33" t="s">
        <v>993</v>
      </c>
      <c r="D1049" s="58" t="s">
        <v>24</v>
      </c>
      <c r="E1049" s="28"/>
      <c r="F1049" s="29">
        <v>190.16</v>
      </c>
      <c r="G1049" s="30">
        <f>E1049*F1049</f>
        <v>0</v>
      </c>
      <c r="H1049" s="31"/>
      <c r="I1049" s="32">
        <f t="shared" si="101"/>
        <v>0</v>
      </c>
    </row>
    <row r="1050" spans="1:9" hidden="1" x14ac:dyDescent="0.2">
      <c r="A1050" s="49"/>
      <c r="B1050" s="145">
        <v>19</v>
      </c>
      <c r="C1050" s="33" t="s">
        <v>994</v>
      </c>
      <c r="D1050" s="58" t="s">
        <v>24</v>
      </c>
      <c r="E1050" s="28"/>
      <c r="F1050" s="29">
        <v>241.95</v>
      </c>
      <c r="G1050" s="30">
        <f>E1050*F1050</f>
        <v>0</v>
      </c>
      <c r="H1050" s="31"/>
      <c r="I1050" s="32">
        <f t="shared" si="101"/>
        <v>0</v>
      </c>
    </row>
    <row r="1051" spans="1:9" hidden="1" x14ac:dyDescent="0.2">
      <c r="A1051" s="49"/>
      <c r="B1051" s="145">
        <v>20</v>
      </c>
      <c r="C1051" s="33" t="s">
        <v>995</v>
      </c>
      <c r="D1051" s="58" t="s">
        <v>24</v>
      </c>
      <c r="E1051" s="28"/>
      <c r="F1051" s="29">
        <v>293.95</v>
      </c>
      <c r="G1051" s="30">
        <f>E1051*F1051</f>
        <v>0</v>
      </c>
      <c r="H1051" s="31"/>
      <c r="I1051" s="32">
        <f t="shared" si="101"/>
        <v>0</v>
      </c>
    </row>
    <row r="1052" spans="1:9" hidden="1" x14ac:dyDescent="0.2">
      <c r="A1052" s="311"/>
      <c r="B1052" s="407"/>
      <c r="C1052" s="143"/>
      <c r="D1052" s="136"/>
      <c r="E1052" s="28"/>
      <c r="F1052" s="137"/>
      <c r="G1052" s="138"/>
      <c r="H1052" s="309"/>
      <c r="I1052" s="310"/>
    </row>
    <row r="1053" spans="1:9" hidden="1" x14ac:dyDescent="0.2">
      <c r="A1053" s="311"/>
      <c r="B1053" s="407"/>
      <c r="C1053" s="143"/>
      <c r="D1053" s="136"/>
      <c r="E1053" s="28"/>
      <c r="F1053" s="137"/>
      <c r="G1053" s="138"/>
      <c r="H1053" s="309"/>
      <c r="I1053" s="310"/>
    </row>
    <row r="1054" spans="1:9" hidden="1" x14ac:dyDescent="0.2">
      <c r="A1054" s="311"/>
      <c r="B1054" s="407"/>
      <c r="C1054" s="143"/>
      <c r="D1054" s="136"/>
      <c r="E1054" s="28"/>
      <c r="F1054" s="137"/>
      <c r="G1054" s="138"/>
      <c r="H1054" s="309"/>
      <c r="I1054" s="310"/>
    </row>
    <row r="1055" spans="1:9" hidden="1" x14ac:dyDescent="0.2">
      <c r="A1055" s="311"/>
      <c r="B1055" s="407"/>
      <c r="C1055" s="143"/>
      <c r="D1055" s="136"/>
      <c r="E1055" s="28"/>
      <c r="F1055" s="137"/>
      <c r="G1055" s="138"/>
      <c r="H1055" s="309"/>
      <c r="I1055" s="310"/>
    </row>
    <row r="1056" spans="1:9" ht="13.5" hidden="1" thickBot="1" x14ac:dyDescent="0.25">
      <c r="A1056" s="123"/>
      <c r="B1056" s="123"/>
      <c r="C1056" s="123"/>
      <c r="D1056" s="123"/>
      <c r="E1056" s="123"/>
      <c r="F1056" s="123"/>
      <c r="G1056" s="123"/>
      <c r="H1056" s="123"/>
      <c r="I1056" s="123"/>
    </row>
    <row r="1057" spans="1:10" ht="16.5" hidden="1" thickBot="1" x14ac:dyDescent="0.3">
      <c r="A1057" s="10" t="s">
        <v>43</v>
      </c>
      <c r="B1057" s="11"/>
      <c r="C1057" s="508" t="s">
        <v>241</v>
      </c>
      <c r="D1057" s="509"/>
      <c r="E1057" s="509"/>
      <c r="F1057" s="509"/>
      <c r="G1057" s="510"/>
      <c r="H1057" s="12">
        <f>SUM(G1059:G1066)</f>
        <v>0</v>
      </c>
      <c r="I1057" s="13">
        <f>H1057/$H$1115</f>
        <v>0</v>
      </c>
      <c r="J1057" s="14" t="s">
        <v>18</v>
      </c>
    </row>
    <row r="1058" spans="1:10" ht="15.75" hidden="1" x14ac:dyDescent="0.25">
      <c r="A1058" s="65" t="s">
        <v>242</v>
      </c>
      <c r="B1058" s="147"/>
      <c r="C1058" s="514" t="s">
        <v>243</v>
      </c>
      <c r="D1058" s="515"/>
      <c r="E1058" s="515"/>
      <c r="F1058" s="515"/>
      <c r="G1058" s="516"/>
      <c r="H1058" s="148"/>
      <c r="I1058" s="133"/>
    </row>
    <row r="1059" spans="1:10" hidden="1" x14ac:dyDescent="0.2">
      <c r="A1059" s="49"/>
      <c r="B1059" s="145">
        <v>1</v>
      </c>
      <c r="C1059" s="55" t="s">
        <v>996</v>
      </c>
      <c r="D1059" s="56" t="s">
        <v>36</v>
      </c>
      <c r="E1059" s="28"/>
      <c r="F1059" s="29">
        <v>16650.53</v>
      </c>
      <c r="G1059" s="30">
        <f>E1059*F1059</f>
        <v>0</v>
      </c>
      <c r="H1059" s="31"/>
      <c r="I1059" s="52">
        <f>G1059/$H$1115</f>
        <v>0</v>
      </c>
    </row>
    <row r="1060" spans="1:10" hidden="1" x14ac:dyDescent="0.2">
      <c r="A1060" s="49"/>
      <c r="B1060" s="145">
        <v>2</v>
      </c>
      <c r="C1060" s="149" t="s">
        <v>997</v>
      </c>
      <c r="D1060" s="150" t="s">
        <v>130</v>
      </c>
      <c r="E1060" s="28"/>
      <c r="F1060" s="424">
        <v>871.27</v>
      </c>
      <c r="G1060" s="30">
        <f>E1060*F1060</f>
        <v>0</v>
      </c>
      <c r="H1060" s="31"/>
      <c r="I1060" s="52">
        <f>G1060/$H$1115</f>
        <v>0</v>
      </c>
    </row>
    <row r="1061" spans="1:10" hidden="1" x14ac:dyDescent="0.2">
      <c r="A1061" s="319"/>
      <c r="B1061" s="409">
        <v>3</v>
      </c>
      <c r="C1061" s="410" t="s">
        <v>998</v>
      </c>
      <c r="D1061" s="411" t="s">
        <v>36</v>
      </c>
      <c r="E1061" s="412"/>
      <c r="F1061" s="29">
        <v>9478.68</v>
      </c>
      <c r="G1061" s="339">
        <f>E1061*F1061</f>
        <v>0</v>
      </c>
      <c r="H1061" s="335"/>
      <c r="I1061" s="375">
        <f>G1061/$H$1115</f>
        <v>0</v>
      </c>
    </row>
    <row r="1062" spans="1:10" hidden="1" x14ac:dyDescent="0.2">
      <c r="A1062" s="311"/>
      <c r="B1062" s="407"/>
      <c r="C1062" s="143"/>
      <c r="D1062" s="308"/>
      <c r="E1062" s="28"/>
      <c r="F1062" s="137"/>
      <c r="G1062" s="138"/>
      <c r="H1062" s="309"/>
      <c r="I1062" s="310"/>
    </row>
    <row r="1063" spans="1:10" hidden="1" x14ac:dyDescent="0.2">
      <c r="A1063" s="311"/>
      <c r="B1063" s="407"/>
      <c r="C1063" s="143"/>
      <c r="D1063" s="308"/>
      <c r="E1063" s="28"/>
      <c r="F1063" s="137"/>
      <c r="G1063" s="138"/>
      <c r="H1063" s="309"/>
      <c r="I1063" s="310"/>
    </row>
    <row r="1064" spans="1:10" hidden="1" x14ac:dyDescent="0.2">
      <c r="A1064" s="312"/>
      <c r="B1064" s="414"/>
      <c r="C1064" s="336"/>
      <c r="D1064" s="315"/>
      <c r="E1064" s="316"/>
      <c r="F1064" s="317"/>
      <c r="G1064" s="391"/>
      <c r="H1064" s="415"/>
      <c r="I1064" s="416"/>
    </row>
    <row r="1065" spans="1:10" ht="15.75" hidden="1" x14ac:dyDescent="0.25">
      <c r="A1065" s="105" t="s">
        <v>244</v>
      </c>
      <c r="B1065" s="413"/>
      <c r="C1065" s="514" t="s">
        <v>245</v>
      </c>
      <c r="D1065" s="515"/>
      <c r="E1065" s="515"/>
      <c r="F1065" s="515"/>
      <c r="G1065" s="516"/>
      <c r="H1065" s="417"/>
      <c r="I1065" s="32"/>
    </row>
    <row r="1066" spans="1:10" hidden="1" x14ac:dyDescent="0.2">
      <c r="A1066" s="49"/>
      <c r="B1066" s="151">
        <v>1</v>
      </c>
      <c r="C1066" s="26" t="s">
        <v>999</v>
      </c>
      <c r="D1066" s="58" t="s">
        <v>36</v>
      </c>
      <c r="E1066" s="28"/>
      <c r="F1066" s="29">
        <v>19698.03</v>
      </c>
      <c r="G1066" s="30">
        <f>E1066*F1066</f>
        <v>0</v>
      </c>
      <c r="H1066" s="31"/>
      <c r="I1066" s="52">
        <f>G1066/$H$1115</f>
        <v>0</v>
      </c>
    </row>
    <row r="1067" spans="1:10" ht="13.5" hidden="1" thickBot="1" x14ac:dyDescent="0.25">
      <c r="A1067" s="123"/>
      <c r="B1067" s="123"/>
      <c r="C1067" s="123"/>
      <c r="D1067" s="123"/>
      <c r="E1067" s="123"/>
      <c r="F1067" s="123"/>
      <c r="G1067" s="123"/>
      <c r="H1067" s="123"/>
      <c r="I1067" s="123"/>
    </row>
    <row r="1068" spans="1:10" ht="16.5" hidden="1" thickBot="1" x14ac:dyDescent="0.3">
      <c r="A1068" s="10" t="s">
        <v>44</v>
      </c>
      <c r="B1068" s="11"/>
      <c r="C1068" s="508" t="s">
        <v>246</v>
      </c>
      <c r="D1068" s="509"/>
      <c r="E1068" s="509"/>
      <c r="F1068" s="509"/>
      <c r="G1068" s="510"/>
      <c r="H1068" s="12">
        <f>SUM(G1070:G1081)</f>
        <v>0</v>
      </c>
      <c r="I1068" s="13">
        <f>H1068/$H$1115</f>
        <v>0</v>
      </c>
      <c r="J1068" s="14" t="s">
        <v>18</v>
      </c>
    </row>
    <row r="1069" spans="1:10" ht="15.75" hidden="1" x14ac:dyDescent="0.25">
      <c r="A1069" s="65" t="s">
        <v>247</v>
      </c>
      <c r="B1069" s="147"/>
      <c r="C1069" s="514" t="s">
        <v>248</v>
      </c>
      <c r="D1069" s="515"/>
      <c r="E1069" s="515"/>
      <c r="F1069" s="515"/>
      <c r="G1069" s="516"/>
      <c r="H1069" s="148"/>
      <c r="I1069" s="133"/>
    </row>
    <row r="1070" spans="1:10" ht="15.75" hidden="1" customHeight="1" x14ac:dyDescent="0.2">
      <c r="A1070" s="49"/>
      <c r="B1070" s="54" t="s">
        <v>16</v>
      </c>
      <c r="C1070" s="26" t="s">
        <v>1000</v>
      </c>
      <c r="D1070" s="58" t="s">
        <v>60</v>
      </c>
      <c r="E1070" s="28"/>
      <c r="F1070" s="290">
        <v>1419.9</v>
      </c>
      <c r="G1070" s="34">
        <f>E1070*F1070</f>
        <v>0</v>
      </c>
      <c r="H1070" s="31"/>
      <c r="I1070" s="52">
        <f>G1070/$H$1115</f>
        <v>0</v>
      </c>
    </row>
    <row r="1071" spans="1:10" hidden="1" x14ac:dyDescent="0.2">
      <c r="A1071" s="49"/>
      <c r="B1071" s="54" t="s">
        <v>23</v>
      </c>
      <c r="C1071" s="33" t="s">
        <v>1001</v>
      </c>
      <c r="D1071" s="146" t="s">
        <v>60</v>
      </c>
      <c r="E1071" s="28"/>
      <c r="F1071" s="290">
        <v>5746.71</v>
      </c>
      <c r="G1071" s="30">
        <f>E1071*F1071</f>
        <v>0</v>
      </c>
      <c r="H1071" s="31"/>
      <c r="I1071" s="52">
        <f>G1071/$H$1115</f>
        <v>0</v>
      </c>
    </row>
    <row r="1072" spans="1:10" hidden="1" x14ac:dyDescent="0.2">
      <c r="A1072" s="49"/>
      <c r="B1072" s="54" t="s">
        <v>52</v>
      </c>
      <c r="C1072" s="33" t="s">
        <v>1002</v>
      </c>
      <c r="D1072" s="146" t="s">
        <v>60</v>
      </c>
      <c r="E1072" s="28"/>
      <c r="F1072" s="290">
        <v>7157.69</v>
      </c>
      <c r="G1072" s="30">
        <f>E1072*F1072</f>
        <v>0</v>
      </c>
      <c r="H1072" s="31"/>
      <c r="I1072" s="52">
        <f>G1072/$H$1115</f>
        <v>0</v>
      </c>
    </row>
    <row r="1073" spans="1:10" hidden="1" x14ac:dyDescent="0.2">
      <c r="A1073" s="49"/>
      <c r="B1073" s="54" t="s">
        <v>53</v>
      </c>
      <c r="C1073" s="33" t="s">
        <v>1003</v>
      </c>
      <c r="D1073" s="146" t="s">
        <v>60</v>
      </c>
      <c r="E1073" s="28"/>
      <c r="F1073" s="290">
        <v>8680.01</v>
      </c>
      <c r="G1073" s="30">
        <f>E1073*F1073</f>
        <v>0</v>
      </c>
      <c r="H1073" s="31"/>
      <c r="I1073" s="52">
        <f>G1073/$H$1115</f>
        <v>0</v>
      </c>
    </row>
    <row r="1074" spans="1:10" ht="26.25" hidden="1" customHeight="1" x14ac:dyDescent="0.2">
      <c r="A1074" s="49"/>
      <c r="B1074" s="54" t="s">
        <v>25</v>
      </c>
      <c r="C1074" s="61" t="s">
        <v>1004</v>
      </c>
      <c r="D1074" s="152" t="s">
        <v>60</v>
      </c>
      <c r="E1074" s="28"/>
      <c r="F1074" s="290">
        <v>23633.99</v>
      </c>
      <c r="G1074" s="30">
        <f>E1074*F1074</f>
        <v>0</v>
      </c>
      <c r="H1074" s="31"/>
      <c r="I1074" s="52">
        <f>G1074/$H$1115</f>
        <v>0</v>
      </c>
    </row>
    <row r="1075" spans="1:10" ht="26.25" hidden="1" customHeight="1" x14ac:dyDescent="0.2">
      <c r="A1075" s="311"/>
      <c r="B1075" s="134"/>
      <c r="C1075" s="336"/>
      <c r="D1075" s="418"/>
      <c r="E1075" s="28"/>
      <c r="F1075" s="400"/>
      <c r="G1075" s="138"/>
      <c r="H1075" s="309"/>
      <c r="I1075" s="419"/>
    </row>
    <row r="1076" spans="1:10" hidden="1" x14ac:dyDescent="0.2">
      <c r="A1076" s="311"/>
      <c r="B1076" s="134"/>
      <c r="C1076" s="420"/>
      <c r="D1076" s="421"/>
      <c r="E1076" s="28"/>
      <c r="F1076" s="137"/>
      <c r="G1076" s="138"/>
      <c r="H1076" s="309"/>
      <c r="I1076" s="419"/>
    </row>
    <row r="1077" spans="1:10" ht="15.75" hidden="1" x14ac:dyDescent="0.25">
      <c r="A1077" s="65" t="s">
        <v>249</v>
      </c>
      <c r="B1077" s="120"/>
      <c r="C1077" s="514" t="s">
        <v>250</v>
      </c>
      <c r="D1077" s="515"/>
      <c r="E1077" s="515"/>
      <c r="F1077" s="515"/>
      <c r="G1077" s="516"/>
      <c r="H1077" s="121"/>
      <c r="I1077" s="52"/>
    </row>
    <row r="1078" spans="1:10" hidden="1" x14ac:dyDescent="0.2">
      <c r="A1078" s="49"/>
      <c r="B1078" s="145" t="s">
        <v>16</v>
      </c>
      <c r="C1078" s="26" t="s">
        <v>1005</v>
      </c>
      <c r="D1078" s="58" t="s">
        <v>130</v>
      </c>
      <c r="E1078" s="28"/>
      <c r="F1078" s="29">
        <v>97075.6</v>
      </c>
      <c r="G1078" s="30">
        <f>E1078*F1078</f>
        <v>0</v>
      </c>
      <c r="H1078" s="31"/>
      <c r="I1078" s="52">
        <f>G1078/$H$1115</f>
        <v>0</v>
      </c>
    </row>
    <row r="1079" spans="1:10" hidden="1" x14ac:dyDescent="0.2">
      <c r="A1079" s="49"/>
      <c r="B1079" s="54">
        <v>2</v>
      </c>
      <c r="C1079" s="33" t="s">
        <v>1006</v>
      </c>
      <c r="D1079" s="27" t="s">
        <v>36</v>
      </c>
      <c r="E1079" s="28"/>
      <c r="F1079" s="29">
        <v>4768.59</v>
      </c>
      <c r="G1079" s="30">
        <f>E1079*F1079</f>
        <v>0</v>
      </c>
      <c r="H1079" s="31"/>
      <c r="I1079" s="52">
        <f>G1079/$H$1115</f>
        <v>0</v>
      </c>
    </row>
    <row r="1080" spans="1:10" hidden="1" x14ac:dyDescent="0.2">
      <c r="A1080" s="311"/>
      <c r="B1080" s="134"/>
      <c r="C1080" s="143"/>
      <c r="D1080" s="308"/>
      <c r="E1080" s="28"/>
      <c r="F1080" s="137"/>
      <c r="G1080" s="138"/>
      <c r="H1080" s="309"/>
      <c r="I1080" s="310"/>
    </row>
    <row r="1081" spans="1:10" hidden="1" x14ac:dyDescent="0.2">
      <c r="A1081" s="311"/>
      <c r="B1081" s="134"/>
      <c r="C1081" s="143"/>
      <c r="D1081" s="308"/>
      <c r="E1081" s="28"/>
      <c r="F1081" s="137"/>
      <c r="G1081" s="138"/>
      <c r="H1081" s="309"/>
      <c r="I1081" s="310"/>
    </row>
    <row r="1082" spans="1:10" ht="13.5" hidden="1" thickBot="1" x14ac:dyDescent="0.25">
      <c r="A1082" s="123"/>
      <c r="B1082" s="123"/>
      <c r="C1082" s="123"/>
      <c r="D1082" s="123"/>
      <c r="E1082" s="123"/>
      <c r="F1082" s="123"/>
      <c r="G1082" s="123"/>
      <c r="H1082" s="123"/>
      <c r="I1082" s="123"/>
    </row>
    <row r="1083" spans="1:10" ht="16.5" thickBot="1" x14ac:dyDescent="0.3">
      <c r="A1083" s="10" t="s">
        <v>45</v>
      </c>
      <c r="B1083" s="11"/>
      <c r="C1083" s="508" t="s">
        <v>251</v>
      </c>
      <c r="D1083" s="509"/>
      <c r="E1083" s="509"/>
      <c r="F1083" s="509"/>
      <c r="G1083" s="510"/>
      <c r="H1083" s="12">
        <f>SUM(G1084)</f>
        <v>36459.185400000002</v>
      </c>
      <c r="I1083" s="13">
        <f>H1083/$H$1115</f>
        <v>5.0031721482254217E-3</v>
      </c>
      <c r="J1083" s="14" t="s">
        <v>18</v>
      </c>
    </row>
    <row r="1084" spans="1:10" x14ac:dyDescent="0.2">
      <c r="A1084" s="81"/>
      <c r="B1084" s="144">
        <v>1</v>
      </c>
      <c r="C1084" s="36" t="s">
        <v>1007</v>
      </c>
      <c r="D1084" s="153" t="s">
        <v>24</v>
      </c>
      <c r="E1084" s="19">
        <v>144.99</v>
      </c>
      <c r="F1084" s="20">
        <v>251.46</v>
      </c>
      <c r="G1084" s="21">
        <f>E1084*F1084</f>
        <v>36459.185400000002</v>
      </c>
      <c r="H1084" s="22"/>
      <c r="I1084" s="23">
        <f>G1084/$H$1115</f>
        <v>5.0031721482254217E-3</v>
      </c>
    </row>
    <row r="1085" spans="1:10" ht="13.5" thickBot="1" x14ac:dyDescent="0.25">
      <c r="A1085" s="507"/>
      <c r="B1085" s="507"/>
      <c r="C1085" s="507"/>
      <c r="D1085" s="507"/>
      <c r="E1085" s="507"/>
      <c r="F1085" s="507"/>
      <c r="G1085" s="507"/>
      <c r="H1085" s="507"/>
      <c r="I1085" s="507"/>
    </row>
    <row r="1086" spans="1:10" ht="16.5" thickBot="1" x14ac:dyDescent="0.3">
      <c r="A1086" s="10" t="s">
        <v>46</v>
      </c>
      <c r="B1086" s="11"/>
      <c r="C1086" s="508" t="s">
        <v>155</v>
      </c>
      <c r="D1086" s="509"/>
      <c r="E1086" s="509"/>
      <c r="F1086" s="509"/>
      <c r="G1086" s="510"/>
      <c r="H1086" s="12">
        <f>SUM(G1087:G1113)</f>
        <v>4556.3999999999996</v>
      </c>
      <c r="I1086" s="13">
        <f>H1086/$H$1115</f>
        <v>6.2525954230931093E-4</v>
      </c>
      <c r="J1086" s="14" t="s">
        <v>18</v>
      </c>
    </row>
    <row r="1087" spans="1:10" hidden="1" x14ac:dyDescent="0.2">
      <c r="A1087" s="81"/>
      <c r="B1087" s="82" t="s">
        <v>16</v>
      </c>
      <c r="C1087" s="17" t="s">
        <v>1008</v>
      </c>
      <c r="D1087" s="71" t="s">
        <v>24</v>
      </c>
      <c r="E1087" s="19"/>
      <c r="F1087" s="20">
        <v>642.78</v>
      </c>
      <c r="G1087" s="21">
        <f>E1087*F1087</f>
        <v>0</v>
      </c>
      <c r="H1087" s="22"/>
      <c r="I1087" s="23">
        <f>G1087/$H$1115</f>
        <v>0</v>
      </c>
    </row>
    <row r="1088" spans="1:10" hidden="1" x14ac:dyDescent="0.2">
      <c r="A1088" s="49"/>
      <c r="B1088" s="54">
        <v>2</v>
      </c>
      <c r="C1088" s="26" t="s">
        <v>1009</v>
      </c>
      <c r="D1088" s="58" t="s">
        <v>24</v>
      </c>
      <c r="E1088" s="28"/>
      <c r="F1088" s="29">
        <v>495.46</v>
      </c>
      <c r="G1088" s="30">
        <f t="shared" ref="G1088:G1107" si="102">E1088*F1088</f>
        <v>0</v>
      </c>
      <c r="H1088" s="31"/>
      <c r="I1088" s="32">
        <f>G1088/$H$1115</f>
        <v>0</v>
      </c>
    </row>
    <row r="1089" spans="1:9" hidden="1" x14ac:dyDescent="0.2">
      <c r="A1089" s="49"/>
      <c r="B1089" s="54">
        <v>3</v>
      </c>
      <c r="C1089" s="26" t="s">
        <v>1010</v>
      </c>
      <c r="D1089" s="58" t="s">
        <v>60</v>
      </c>
      <c r="E1089" s="28"/>
      <c r="F1089" s="29">
        <v>7062.74</v>
      </c>
      <c r="G1089" s="30">
        <f t="shared" si="102"/>
        <v>0</v>
      </c>
      <c r="H1089" s="31"/>
      <c r="I1089" s="32">
        <f t="shared" ref="I1089:I1108" si="103">G1089/$H$1115</f>
        <v>0</v>
      </c>
    </row>
    <row r="1090" spans="1:9" hidden="1" x14ac:dyDescent="0.2">
      <c r="A1090" s="49"/>
      <c r="B1090" s="54">
        <v>4</v>
      </c>
      <c r="C1090" s="26" t="s">
        <v>1011</v>
      </c>
      <c r="D1090" s="58" t="s">
        <v>130</v>
      </c>
      <c r="E1090" s="28"/>
      <c r="F1090" s="29">
        <v>10778.42</v>
      </c>
      <c r="G1090" s="30">
        <f t="shared" si="102"/>
        <v>0</v>
      </c>
      <c r="H1090" s="31"/>
      <c r="I1090" s="32">
        <f t="shared" si="103"/>
        <v>0</v>
      </c>
    </row>
    <row r="1091" spans="1:9" ht="13.5" hidden="1" customHeight="1" x14ac:dyDescent="0.2">
      <c r="A1091" s="49"/>
      <c r="B1091" s="54">
        <v>5</v>
      </c>
      <c r="C1091" s="26" t="s">
        <v>1012</v>
      </c>
      <c r="D1091" s="58" t="s">
        <v>130</v>
      </c>
      <c r="E1091" s="28"/>
      <c r="F1091" s="29">
        <v>36270.5</v>
      </c>
      <c r="G1091" s="30">
        <f t="shared" si="102"/>
        <v>0</v>
      </c>
      <c r="H1091" s="31"/>
      <c r="I1091" s="32">
        <f t="shared" si="103"/>
        <v>0</v>
      </c>
    </row>
    <row r="1092" spans="1:9" ht="13.5" hidden="1" customHeight="1" x14ac:dyDescent="0.2">
      <c r="A1092" s="49"/>
      <c r="B1092" s="54" t="s">
        <v>79</v>
      </c>
      <c r="C1092" s="26" t="s">
        <v>1055</v>
      </c>
      <c r="D1092" s="58" t="s">
        <v>130</v>
      </c>
      <c r="E1092" s="28"/>
      <c r="F1092" s="29">
        <v>35079.339999999997</v>
      </c>
      <c r="G1092" s="30">
        <f t="shared" ref="G1092:G1095" si="104">E1092*F1092</f>
        <v>0</v>
      </c>
      <c r="H1092" s="31"/>
      <c r="I1092" s="32">
        <f t="shared" ref="I1092:I1095" si="105">G1092/$H$1115</f>
        <v>0</v>
      </c>
    </row>
    <row r="1093" spans="1:9" ht="13.5" hidden="1" customHeight="1" x14ac:dyDescent="0.2">
      <c r="A1093" s="49"/>
      <c r="B1093" s="54" t="s">
        <v>80</v>
      </c>
      <c r="C1093" s="26" t="s">
        <v>1056</v>
      </c>
      <c r="D1093" s="58" t="s">
        <v>130</v>
      </c>
      <c r="E1093" s="28"/>
      <c r="F1093" s="29">
        <v>54037.32</v>
      </c>
      <c r="G1093" s="30">
        <f t="shared" si="104"/>
        <v>0</v>
      </c>
      <c r="H1093" s="31"/>
      <c r="I1093" s="32">
        <f t="shared" si="105"/>
        <v>0</v>
      </c>
    </row>
    <row r="1094" spans="1:9" ht="13.5" hidden="1" customHeight="1" x14ac:dyDescent="0.2">
      <c r="A1094" s="49"/>
      <c r="B1094" s="54" t="s">
        <v>81</v>
      </c>
      <c r="C1094" s="26" t="s">
        <v>1057</v>
      </c>
      <c r="D1094" s="58" t="s">
        <v>130</v>
      </c>
      <c r="E1094" s="28"/>
      <c r="F1094" s="29">
        <v>71715.429999999993</v>
      </c>
      <c r="G1094" s="30">
        <f t="shared" si="104"/>
        <v>0</v>
      </c>
      <c r="H1094" s="31"/>
      <c r="I1094" s="32">
        <f t="shared" si="105"/>
        <v>0</v>
      </c>
    </row>
    <row r="1095" spans="1:9" ht="13.5" hidden="1" customHeight="1" x14ac:dyDescent="0.2">
      <c r="A1095" s="49"/>
      <c r="B1095" s="54" t="s">
        <v>82</v>
      </c>
      <c r="C1095" s="26" t="s">
        <v>1058</v>
      </c>
      <c r="D1095" s="58" t="s">
        <v>130</v>
      </c>
      <c r="E1095" s="28"/>
      <c r="F1095" s="29">
        <v>106517.88</v>
      </c>
      <c r="G1095" s="30">
        <f t="shared" si="104"/>
        <v>0</v>
      </c>
      <c r="H1095" s="31"/>
      <c r="I1095" s="32">
        <f t="shared" si="105"/>
        <v>0</v>
      </c>
    </row>
    <row r="1096" spans="1:9" ht="25.5" hidden="1" x14ac:dyDescent="0.2">
      <c r="A1096" s="49"/>
      <c r="B1096" s="54">
        <v>6</v>
      </c>
      <c r="C1096" s="26" t="s">
        <v>1013</v>
      </c>
      <c r="D1096" s="58" t="s">
        <v>60</v>
      </c>
      <c r="E1096" s="28"/>
      <c r="F1096" s="29">
        <v>6650.66</v>
      </c>
      <c r="G1096" s="30">
        <f t="shared" si="102"/>
        <v>0</v>
      </c>
      <c r="H1096" s="31"/>
      <c r="I1096" s="32">
        <f t="shared" si="103"/>
        <v>0</v>
      </c>
    </row>
    <row r="1097" spans="1:9" ht="26.25" hidden="1" customHeight="1" x14ac:dyDescent="0.2">
      <c r="A1097" s="49"/>
      <c r="B1097" s="54">
        <v>7</v>
      </c>
      <c r="C1097" s="26" t="s">
        <v>1014</v>
      </c>
      <c r="D1097" s="58" t="s">
        <v>60</v>
      </c>
      <c r="E1097" s="28"/>
      <c r="F1097" s="29">
        <v>23667.87</v>
      </c>
      <c r="G1097" s="30">
        <f t="shared" si="102"/>
        <v>0</v>
      </c>
      <c r="H1097" s="31"/>
      <c r="I1097" s="32">
        <f t="shared" si="103"/>
        <v>0</v>
      </c>
    </row>
    <row r="1098" spans="1:9" hidden="1" x14ac:dyDescent="0.2">
      <c r="A1098" s="49"/>
      <c r="B1098" s="54">
        <v>8</v>
      </c>
      <c r="C1098" s="33" t="s">
        <v>1015</v>
      </c>
      <c r="D1098" s="58" t="s">
        <v>24</v>
      </c>
      <c r="E1098" s="28"/>
      <c r="F1098" s="29">
        <v>1589.84</v>
      </c>
      <c r="G1098" s="30">
        <f t="shared" si="102"/>
        <v>0</v>
      </c>
      <c r="H1098" s="31"/>
      <c r="I1098" s="32">
        <f t="shared" si="103"/>
        <v>0</v>
      </c>
    </row>
    <row r="1099" spans="1:9" hidden="1" x14ac:dyDescent="0.2">
      <c r="A1099" s="49"/>
      <c r="B1099" s="54">
        <v>9</v>
      </c>
      <c r="C1099" s="33" t="s">
        <v>1016</v>
      </c>
      <c r="D1099" s="58" t="s">
        <v>24</v>
      </c>
      <c r="E1099" s="28"/>
      <c r="F1099" s="29">
        <v>8733.92</v>
      </c>
      <c r="G1099" s="30">
        <f t="shared" si="102"/>
        <v>0</v>
      </c>
      <c r="H1099" s="31"/>
      <c r="I1099" s="32">
        <f t="shared" si="103"/>
        <v>0</v>
      </c>
    </row>
    <row r="1100" spans="1:9" ht="25.5" hidden="1" customHeight="1" x14ac:dyDescent="0.2">
      <c r="A1100" s="49"/>
      <c r="B1100" s="54">
        <v>10</v>
      </c>
      <c r="C1100" s="33" t="s">
        <v>1017</v>
      </c>
      <c r="D1100" s="58" t="s">
        <v>60</v>
      </c>
      <c r="E1100" s="28"/>
      <c r="F1100" s="29">
        <v>6645</v>
      </c>
      <c r="G1100" s="30">
        <f t="shared" si="102"/>
        <v>0</v>
      </c>
      <c r="H1100" s="31"/>
      <c r="I1100" s="32">
        <f t="shared" si="103"/>
        <v>0</v>
      </c>
    </row>
    <row r="1101" spans="1:9" hidden="1" x14ac:dyDescent="0.2">
      <c r="A1101" s="49"/>
      <c r="B1101" s="54">
        <v>11</v>
      </c>
      <c r="C1101" s="33" t="s">
        <v>1018</v>
      </c>
      <c r="D1101" s="58" t="s">
        <v>60</v>
      </c>
      <c r="E1101" s="28"/>
      <c r="F1101" s="29">
        <v>3295.8</v>
      </c>
      <c r="G1101" s="30">
        <f t="shared" si="102"/>
        <v>0</v>
      </c>
      <c r="H1101" s="31"/>
      <c r="I1101" s="32">
        <f t="shared" si="103"/>
        <v>0</v>
      </c>
    </row>
    <row r="1102" spans="1:9" hidden="1" x14ac:dyDescent="0.2">
      <c r="A1102" s="49"/>
      <c r="B1102" s="54">
        <v>12</v>
      </c>
      <c r="C1102" s="33" t="s">
        <v>1019</v>
      </c>
      <c r="D1102" s="58" t="s">
        <v>36</v>
      </c>
      <c r="E1102" s="28"/>
      <c r="F1102" s="29">
        <v>5208.58</v>
      </c>
      <c r="G1102" s="30">
        <f>E1102*F1102</f>
        <v>0</v>
      </c>
      <c r="H1102" s="31"/>
      <c r="I1102" s="32">
        <f t="shared" si="103"/>
        <v>0</v>
      </c>
    </row>
    <row r="1103" spans="1:9" ht="13.5" thickBot="1" x14ac:dyDescent="0.25">
      <c r="A1103" s="49"/>
      <c r="B1103" s="54">
        <v>13</v>
      </c>
      <c r="C1103" s="33" t="s">
        <v>1020</v>
      </c>
      <c r="D1103" s="58" t="s">
        <v>36</v>
      </c>
      <c r="E1103" s="28">
        <v>4</v>
      </c>
      <c r="F1103" s="29">
        <v>1139.0999999999999</v>
      </c>
      <c r="G1103" s="30">
        <f t="shared" si="102"/>
        <v>4556.3999999999996</v>
      </c>
      <c r="H1103" s="31"/>
      <c r="I1103" s="32">
        <f t="shared" si="103"/>
        <v>6.2525954230931093E-4</v>
      </c>
    </row>
    <row r="1104" spans="1:9" hidden="1" x14ac:dyDescent="0.2">
      <c r="A1104" s="49"/>
      <c r="B1104" s="54">
        <v>14</v>
      </c>
      <c r="C1104" s="33" t="s">
        <v>1021</v>
      </c>
      <c r="D1104" s="58" t="s">
        <v>24</v>
      </c>
      <c r="E1104" s="28"/>
      <c r="F1104" s="29">
        <v>1320.22</v>
      </c>
      <c r="G1104" s="30">
        <f t="shared" si="102"/>
        <v>0</v>
      </c>
      <c r="H1104" s="31"/>
      <c r="I1104" s="32">
        <f t="shared" si="103"/>
        <v>0</v>
      </c>
    </row>
    <row r="1105" spans="1:10" hidden="1" x14ac:dyDescent="0.2">
      <c r="A1105" s="49"/>
      <c r="B1105" s="54">
        <v>15</v>
      </c>
      <c r="C1105" s="33" t="s">
        <v>1022</v>
      </c>
      <c r="D1105" s="58" t="s">
        <v>36</v>
      </c>
      <c r="E1105" s="28"/>
      <c r="F1105" s="29">
        <v>63975.64</v>
      </c>
      <c r="G1105" s="30">
        <f t="shared" si="102"/>
        <v>0</v>
      </c>
      <c r="H1105" s="31"/>
      <c r="I1105" s="32">
        <f t="shared" si="103"/>
        <v>0</v>
      </c>
    </row>
    <row r="1106" spans="1:10" hidden="1" x14ac:dyDescent="0.2">
      <c r="A1106" s="49"/>
      <c r="B1106" s="54">
        <v>16</v>
      </c>
      <c r="C1106" s="33" t="s">
        <v>1023</v>
      </c>
      <c r="D1106" s="58" t="s">
        <v>36</v>
      </c>
      <c r="E1106" s="28"/>
      <c r="F1106" s="29">
        <v>2829.12</v>
      </c>
      <c r="G1106" s="30">
        <f t="shared" si="102"/>
        <v>0</v>
      </c>
      <c r="H1106" s="31"/>
      <c r="I1106" s="32">
        <f t="shared" si="103"/>
        <v>0</v>
      </c>
    </row>
    <row r="1107" spans="1:10" hidden="1" x14ac:dyDescent="0.2">
      <c r="A1107" s="49"/>
      <c r="B1107" s="54">
        <v>17</v>
      </c>
      <c r="C1107" s="33" t="s">
        <v>1024</v>
      </c>
      <c r="D1107" s="58" t="s">
        <v>36</v>
      </c>
      <c r="E1107" s="28"/>
      <c r="F1107" s="29">
        <v>2332.6999999999998</v>
      </c>
      <c r="G1107" s="30">
        <f t="shared" si="102"/>
        <v>0</v>
      </c>
      <c r="H1107" s="31"/>
      <c r="I1107" s="32">
        <f t="shared" si="103"/>
        <v>0</v>
      </c>
    </row>
    <row r="1108" spans="1:10" hidden="1" x14ac:dyDescent="0.2">
      <c r="A1108" s="69"/>
      <c r="B1108" s="54">
        <v>18</v>
      </c>
      <c r="C1108" s="33" t="s">
        <v>1025</v>
      </c>
      <c r="D1108" s="58" t="s">
        <v>24</v>
      </c>
      <c r="E1108" s="28"/>
      <c r="F1108" s="29">
        <v>468.76</v>
      </c>
      <c r="G1108" s="30">
        <f>E1108*F1108</f>
        <v>0</v>
      </c>
      <c r="H1108" s="31"/>
      <c r="I1108" s="32">
        <f t="shared" si="103"/>
        <v>0</v>
      </c>
    </row>
    <row r="1109" spans="1:10" hidden="1" x14ac:dyDescent="0.2">
      <c r="A1109" s="422"/>
      <c r="B1109" s="134">
        <v>19</v>
      </c>
      <c r="C1109" s="143" t="s">
        <v>1101</v>
      </c>
      <c r="D1109" s="136" t="s">
        <v>1102</v>
      </c>
      <c r="E1109" s="28"/>
      <c r="F1109" s="137">
        <v>103916.61</v>
      </c>
      <c r="G1109" s="30">
        <f t="shared" ref="G1109:G1110" si="106">E1109*F1109</f>
        <v>0</v>
      </c>
      <c r="H1109" s="31"/>
      <c r="I1109" s="32">
        <f t="shared" ref="I1109:I1110" si="107">G1109/$H$1115</f>
        <v>0</v>
      </c>
    </row>
    <row r="1110" spans="1:10" hidden="1" x14ac:dyDescent="0.2">
      <c r="A1110" s="422"/>
      <c r="B1110" s="134">
        <v>20</v>
      </c>
      <c r="C1110" s="143" t="s">
        <v>1103</v>
      </c>
      <c r="D1110" s="136" t="s">
        <v>1104</v>
      </c>
      <c r="E1110" s="28"/>
      <c r="F1110" s="137">
        <v>623.5</v>
      </c>
      <c r="G1110" s="30">
        <f t="shared" si="106"/>
        <v>0</v>
      </c>
      <c r="H1110" s="31"/>
      <c r="I1110" s="32">
        <f t="shared" si="107"/>
        <v>0</v>
      </c>
    </row>
    <row r="1111" spans="1:10" hidden="1" x14ac:dyDescent="0.2">
      <c r="A1111" s="422"/>
      <c r="B1111" s="134"/>
      <c r="C1111" s="143"/>
      <c r="D1111" s="136"/>
      <c r="E1111" s="28"/>
      <c r="F1111" s="137"/>
      <c r="G1111" s="138"/>
      <c r="H1111" s="309"/>
      <c r="I1111" s="310"/>
    </row>
    <row r="1112" spans="1:10" hidden="1" x14ac:dyDescent="0.2">
      <c r="A1112" s="422"/>
      <c r="B1112" s="134"/>
      <c r="C1112" s="143"/>
      <c r="D1112" s="136"/>
      <c r="E1112" s="28"/>
      <c r="F1112" s="137"/>
      <c r="G1112" s="138"/>
      <c r="H1112" s="309"/>
      <c r="I1112" s="310"/>
    </row>
    <row r="1113" spans="1:10" hidden="1" x14ac:dyDescent="0.2">
      <c r="A1113" s="422"/>
      <c r="B1113" s="134"/>
      <c r="C1113" s="143"/>
      <c r="D1113" s="136"/>
      <c r="E1113" s="28"/>
      <c r="F1113" s="137"/>
      <c r="G1113" s="138"/>
      <c r="H1113" s="309"/>
      <c r="I1113" s="310"/>
    </row>
    <row r="1114" spans="1:10" ht="13.5" hidden="1" thickBot="1" x14ac:dyDescent="0.25">
      <c r="A1114" s="123"/>
      <c r="B1114" s="123"/>
      <c r="C1114" s="123"/>
      <c r="D1114" s="123"/>
      <c r="E1114" s="123"/>
      <c r="F1114" s="123"/>
      <c r="G1114" s="123"/>
      <c r="H1114" s="123"/>
      <c r="I1114" s="123"/>
    </row>
    <row r="1115" spans="1:10" ht="16.5" thickBot="1" x14ac:dyDescent="0.3">
      <c r="A1115" s="511" t="s">
        <v>1108</v>
      </c>
      <c r="B1115" s="512"/>
      <c r="C1115" s="512"/>
      <c r="D1115" s="512"/>
      <c r="E1115" s="512"/>
      <c r="F1115" s="512"/>
      <c r="G1115" s="513"/>
      <c r="H1115" s="154">
        <f>SUM(H13,H50,H65,H122,H191,H208,H265,H278,H338,H360,H492,H651,H798,H906,H915,H985,H1018,H1031,H1057,H1068,H1083,H1086)</f>
        <v>7287213.8555000015</v>
      </c>
      <c r="I1115" s="13">
        <f>H1115/$H$1115</f>
        <v>1</v>
      </c>
      <c r="J1115" s="14"/>
    </row>
    <row r="1116" spans="1:10" ht="13.5" thickBot="1" x14ac:dyDescent="0.25">
      <c r="A1116" s="440"/>
      <c r="B1116" s="440"/>
      <c r="C1116" s="440"/>
      <c r="D1116" s="440"/>
      <c r="E1116" s="440"/>
      <c r="F1116" s="440"/>
      <c r="G1116" s="440"/>
      <c r="H1116" s="440"/>
      <c r="I1116" s="440"/>
    </row>
    <row r="1117" spans="1:10" ht="16.5" thickBot="1" x14ac:dyDescent="0.25">
      <c r="A1117" s="155" t="s">
        <v>59</v>
      </c>
      <c r="B1117" s="155"/>
      <c r="C1117" s="502" t="s">
        <v>253</v>
      </c>
      <c r="D1117" s="503"/>
      <c r="E1117" s="503"/>
      <c r="F1117" s="503"/>
      <c r="G1117" s="503"/>
      <c r="H1117" s="481">
        <v>4.1430855672395572E-2</v>
      </c>
      <c r="I1117" s="156" t="s">
        <v>254</v>
      </c>
    </row>
    <row r="1118" spans="1:10" ht="15" x14ac:dyDescent="0.2">
      <c r="A1118" s="157"/>
      <c r="B1118" s="158" t="s">
        <v>16</v>
      </c>
      <c r="C1118" s="504" t="s">
        <v>255</v>
      </c>
      <c r="D1118" s="505"/>
      <c r="E1118" s="506"/>
      <c r="F1118" s="159">
        <f>IF(H1115&lt;=1000*I1118,0,IF(H1115&lt;=5000*I1118,1000*I1118,IF(H1115&lt;=10000*I1118,5000*I1118,IF(H1115&lt;=20000*I1118,10000*I1118,IF(H1115&lt;=40000*I1118,20000*I1118,IF(H1115&lt;=80000*I1118,40000*I1118,IF(H1115&lt;=160000*I1118,80000*I1118,IF(H1115&gt;160000*I1118,160000*I1118))))))))</f>
        <v>6500000</v>
      </c>
      <c r="G1118" s="160">
        <f>IF(H1115&lt;=1000*I1118,0,IF(H1115&lt;=5000*I1118,50*I1118,IF(H1115&lt;=10000*I1118,210*I1118,IF(H1115&lt;=20000*I1118,360*I1118,IF(H1115&lt;=40000*I1118,610*I1118,IF(H1115&lt;=80000*I1118,1010*I1118,IF(H1115&lt;=160000*I1118,1610*I1118,IF(H1115&gt;160000*I1118,2410*I1118))))))))</f>
        <v>273000</v>
      </c>
      <c r="H1118" s="161"/>
      <c r="I1118" s="156" t="s">
        <v>1110</v>
      </c>
    </row>
    <row r="1119" spans="1:10" ht="16.5" thickBot="1" x14ac:dyDescent="0.25">
      <c r="A1119" s="162"/>
      <c r="B1119" s="163"/>
      <c r="C1119" s="164"/>
      <c r="D1119" s="165">
        <f>IF(H1115&lt;=1000*I1118,5,IF(H1115&lt;=5000*I1118,4,IF(H1115&lt;=10000*I1118,3,IF(H1115&lt;=20000*I1118,2.5,IF(H1115&lt;=40000*I1118,2,IF(H1115&lt;=80000*I1118,1.5,IF(H1115&lt;=160000*I1118,1,IF(H1115&gt;160000*I1118,0.5))))))))</f>
        <v>3</v>
      </c>
      <c r="E1119" s="166" t="s">
        <v>256</v>
      </c>
      <c r="F1119" s="167">
        <f>IF(H1115&lt;=1000*I1118,H1115,IF(H1115&lt;=5000*I1118,H1115-1000*I1118,IF(H1115&lt;=10000*I1118,H1115-5000*I1118,IF(H1115&lt;=20000*I1118,H1115-10000*I1118,IF(H1115&lt;=40000*I1118,H1115-20000*I1118,IF(H1115&lt;=80000*I1118,H1115-40000*I1118,IF(H1115&lt;=160000*I1118,H1115-40000*I1118,IF(H1115&gt;160000*I1118,H1115-160000*I1118))))))))</f>
        <v>787213.85550000146</v>
      </c>
      <c r="G1119" s="168">
        <f>IF(H1115&lt;=1000*I1118,H1115*0.05,IF(H1115&lt;=5000*I1118,(H1115-1000*I1118)*0.04,IF(H1115&lt;=10000*I1118,(H1115-5000*I1118)*0.03,IF(H1115&lt;=20000*I1118,(H1115-10000*I1118)*0.025,IF(H1115&lt;=40000*I1118,(H1115-20000*I1118)*0.02,IF(H1115&lt;=80000*I1118,(H1115-40000*I1118)*0.015,IF(H1115&lt;=160000*I1118,(H1115-80000*I1118)*0.01,IF(H1115&gt;160000*I1118,(H1115-160000*I1118)*0.005))))))))</f>
        <v>23616.415665000044</v>
      </c>
      <c r="H1119" s="169"/>
      <c r="I1119" s="170"/>
    </row>
    <row r="1120" spans="1:10" ht="16.5" thickBot="1" x14ac:dyDescent="0.3">
      <c r="A1120" s="478" t="s">
        <v>257</v>
      </c>
      <c r="B1120" s="479"/>
      <c r="C1120" s="480"/>
      <c r="D1120" s="480"/>
      <c r="E1120" s="480"/>
      <c r="F1120" s="481"/>
      <c r="G1120" s="171">
        <f>SUM(G1118:G1119)</f>
        <v>296616.41566500004</v>
      </c>
      <c r="H1120" s="172"/>
      <c r="I1120" s="170"/>
    </row>
    <row r="1121" spans="1:9" ht="13.5" thickBot="1" x14ac:dyDescent="0.25">
      <c r="A1121" s="496"/>
      <c r="B1121" s="496"/>
      <c r="C1121" s="496"/>
      <c r="D1121" s="496"/>
      <c r="E1121" s="496"/>
      <c r="F1121" s="496"/>
      <c r="G1121" s="496"/>
      <c r="H1121" s="496"/>
      <c r="I1121" s="496"/>
    </row>
    <row r="1122" spans="1:9" ht="16.5" thickBot="1" x14ac:dyDescent="0.3">
      <c r="A1122" s="493" t="s">
        <v>1059</v>
      </c>
      <c r="B1122" s="494"/>
      <c r="C1122" s="494"/>
      <c r="D1122" s="494"/>
      <c r="E1122" s="494"/>
      <c r="F1122" s="495"/>
      <c r="G1122" s="497">
        <f>H1115+G1120</f>
        <v>7583830.2711650012</v>
      </c>
      <c r="H1122" s="498"/>
      <c r="I1122" s="170"/>
    </row>
    <row r="1123" spans="1:9" ht="13.5" thickBot="1" x14ac:dyDescent="0.25">
      <c r="A1123" s="170"/>
      <c r="B1123" s="170"/>
      <c r="C1123" s="173"/>
      <c r="D1123" s="173"/>
      <c r="E1123" s="173"/>
      <c r="F1123" s="173"/>
      <c r="G1123" s="173"/>
      <c r="H1123" s="173"/>
      <c r="I1123" s="170"/>
    </row>
    <row r="1124" spans="1:9" ht="16.5" thickBot="1" x14ac:dyDescent="0.3">
      <c r="A1124" s="482" t="s">
        <v>258</v>
      </c>
      <c r="B1124" s="483"/>
      <c r="C1124" s="483"/>
      <c r="D1124" s="483"/>
      <c r="E1124" s="483"/>
      <c r="F1124" s="483"/>
      <c r="G1124" s="483"/>
      <c r="H1124" s="483"/>
      <c r="I1124" s="484"/>
    </row>
    <row r="1125" spans="1:9" ht="13.5" thickBot="1" x14ac:dyDescent="0.25">
      <c r="A1125" s="440"/>
      <c r="B1125" s="440"/>
      <c r="C1125" s="485"/>
      <c r="D1125" s="485"/>
      <c r="E1125" s="485"/>
      <c r="F1125" s="485"/>
      <c r="G1125" s="485"/>
      <c r="H1125" s="485"/>
      <c r="I1125" s="440"/>
    </row>
    <row r="1126" spans="1:9" ht="13.5" thickBot="1" x14ac:dyDescent="0.25">
      <c r="A1126" s="486" t="s">
        <v>259</v>
      </c>
      <c r="B1126" s="487"/>
      <c r="C1126" s="487"/>
      <c r="D1126" s="487"/>
      <c r="E1126" s="487"/>
      <c r="F1126" s="487"/>
      <c r="G1126" s="487"/>
      <c r="H1126" s="487"/>
      <c r="I1126" s="488"/>
    </row>
    <row r="1127" spans="1:9" ht="13.5" thickBot="1" x14ac:dyDescent="0.25">
      <c r="A1127" s="489"/>
      <c r="B1127" s="489"/>
      <c r="C1127" s="489"/>
      <c r="D1127" s="489"/>
      <c r="E1127" s="489"/>
      <c r="F1127" s="489"/>
      <c r="G1127" s="489"/>
      <c r="H1127" s="489"/>
      <c r="I1127" s="489"/>
    </row>
    <row r="1128" spans="1:9" ht="24" thickBot="1" x14ac:dyDescent="0.4">
      <c r="A1128" s="490" t="s">
        <v>260</v>
      </c>
      <c r="B1128" s="491"/>
      <c r="C1128" s="491"/>
      <c r="D1128" s="491"/>
      <c r="E1128" s="491"/>
      <c r="F1128" s="491"/>
      <c r="G1128" s="491"/>
      <c r="H1128" s="491"/>
      <c r="I1128" s="492"/>
    </row>
    <row r="1129" spans="1:9" ht="13.5" thickBot="1" x14ac:dyDescent="0.25">
      <c r="A1129" s="445"/>
      <c r="B1129" s="445"/>
      <c r="C1129" s="445"/>
      <c r="D1129" s="445"/>
      <c r="E1129" s="445"/>
      <c r="F1129" s="445"/>
      <c r="G1129" s="445"/>
      <c r="H1129" s="445"/>
      <c r="I1129" s="445"/>
    </row>
    <row r="1130" spans="1:9" ht="26.25" thickBot="1" x14ac:dyDescent="0.25">
      <c r="A1130" s="475" t="s">
        <v>5</v>
      </c>
      <c r="B1130" s="475"/>
      <c r="C1130" s="475" t="s">
        <v>7</v>
      </c>
      <c r="D1130" s="475"/>
      <c r="E1130" s="475"/>
      <c r="F1130" s="475"/>
      <c r="G1130" s="475"/>
      <c r="H1130" s="174" t="s">
        <v>15</v>
      </c>
      <c r="I1130" s="175" t="s">
        <v>261</v>
      </c>
    </row>
    <row r="1131" spans="1:9" x14ac:dyDescent="0.2">
      <c r="A1131" s="445"/>
      <c r="B1131" s="445"/>
      <c r="C1131" s="445"/>
      <c r="D1131" s="445"/>
      <c r="E1131" s="445"/>
      <c r="F1131" s="445"/>
      <c r="G1131" s="445"/>
      <c r="H1131" s="445"/>
      <c r="I1131" s="445"/>
    </row>
    <row r="1132" spans="1:9" x14ac:dyDescent="0.2">
      <c r="A1132" s="176" t="s">
        <v>16</v>
      </c>
      <c r="B1132" s="177"/>
      <c r="C1132" s="442" t="s">
        <v>262</v>
      </c>
      <c r="D1132" s="476"/>
      <c r="E1132" s="476"/>
      <c r="F1132" s="476"/>
      <c r="G1132" s="477"/>
      <c r="H1132" s="178">
        <f>H13</f>
        <v>731708.4142</v>
      </c>
      <c r="I1132" s="179">
        <f>I13</f>
        <v>0.10040989995754625</v>
      </c>
    </row>
    <row r="1133" spans="1:9" x14ac:dyDescent="0.2">
      <c r="A1133" s="176" t="s">
        <v>23</v>
      </c>
      <c r="B1133" s="177"/>
      <c r="C1133" s="442" t="s">
        <v>263</v>
      </c>
      <c r="D1133" s="443"/>
      <c r="E1133" s="443"/>
      <c r="F1133" s="443"/>
      <c r="G1133" s="444"/>
      <c r="H1133" s="178">
        <f>H50</f>
        <v>239121.533</v>
      </c>
      <c r="I1133" s="179">
        <f>I50</f>
        <v>3.2813848713870775E-2</v>
      </c>
    </row>
    <row r="1134" spans="1:9" x14ac:dyDescent="0.2">
      <c r="A1134" s="176" t="s">
        <v>25</v>
      </c>
      <c r="B1134" s="177"/>
      <c r="C1134" s="442" t="s">
        <v>56</v>
      </c>
      <c r="D1134" s="443"/>
      <c r="E1134" s="443"/>
      <c r="F1134" s="443"/>
      <c r="G1134" s="444"/>
      <c r="H1134" s="178">
        <f>H65</f>
        <v>1633984.2204999998</v>
      </c>
      <c r="I1134" s="179">
        <f>I65</f>
        <v>0.22422619301432403</v>
      </c>
    </row>
    <row r="1135" spans="1:9" x14ac:dyDescent="0.2">
      <c r="A1135" s="176" t="s">
        <v>27</v>
      </c>
      <c r="B1135" s="177"/>
      <c r="C1135" s="442" t="s">
        <v>65</v>
      </c>
      <c r="D1135" s="443"/>
      <c r="E1135" s="443"/>
      <c r="F1135" s="443"/>
      <c r="G1135" s="444"/>
      <c r="H1135" s="178">
        <f>H122</f>
        <v>1522196.7663999998</v>
      </c>
      <c r="I1135" s="179">
        <f>I122</f>
        <v>0.20888597433587416</v>
      </c>
    </row>
    <row r="1136" spans="1:9" x14ac:dyDescent="0.2">
      <c r="A1136" s="176" t="s">
        <v>28</v>
      </c>
      <c r="B1136" s="177"/>
      <c r="C1136" s="442" t="s">
        <v>78</v>
      </c>
      <c r="D1136" s="443"/>
      <c r="E1136" s="443"/>
      <c r="F1136" s="443"/>
      <c r="G1136" s="444"/>
      <c r="H1136" s="178">
        <f>H191</f>
        <v>6655.96</v>
      </c>
      <c r="I1136" s="179">
        <f>I191</f>
        <v>9.1337514336517457E-4</v>
      </c>
    </row>
    <row r="1137" spans="1:9" x14ac:dyDescent="0.2">
      <c r="A1137" s="176" t="s">
        <v>29</v>
      </c>
      <c r="B1137" s="177"/>
      <c r="C1137" s="442" t="s">
        <v>264</v>
      </c>
      <c r="D1137" s="443"/>
      <c r="E1137" s="443"/>
      <c r="F1137" s="443"/>
      <c r="G1137" s="444"/>
      <c r="H1137" s="178">
        <f>H208</f>
        <v>447137.07390000002</v>
      </c>
      <c r="I1137" s="179">
        <f>I208</f>
        <v>6.1359126103116175E-2</v>
      </c>
    </row>
    <row r="1138" spans="1:9" x14ac:dyDescent="0.2">
      <c r="A1138" s="176" t="s">
        <v>30</v>
      </c>
      <c r="B1138" s="177"/>
      <c r="C1138" s="442" t="s">
        <v>91</v>
      </c>
      <c r="D1138" s="443"/>
      <c r="E1138" s="443"/>
      <c r="F1138" s="443"/>
      <c r="G1138" s="444"/>
      <c r="H1138" s="178">
        <f>H265</f>
        <v>0</v>
      </c>
      <c r="I1138" s="179">
        <f>I265</f>
        <v>0</v>
      </c>
    </row>
    <row r="1139" spans="1:9" x14ac:dyDescent="0.2">
      <c r="A1139" s="176" t="s">
        <v>31</v>
      </c>
      <c r="B1139" s="177"/>
      <c r="C1139" s="442" t="s">
        <v>92</v>
      </c>
      <c r="D1139" s="443"/>
      <c r="E1139" s="443"/>
      <c r="F1139" s="443"/>
      <c r="G1139" s="444"/>
      <c r="H1139" s="178">
        <f>H278</f>
        <v>252833.07250000001</v>
      </c>
      <c r="I1139" s="179">
        <f>I278</f>
        <v>3.4695437448864636E-2</v>
      </c>
    </row>
    <row r="1140" spans="1:9" x14ac:dyDescent="0.2">
      <c r="A1140" s="176" t="s">
        <v>32</v>
      </c>
      <c r="B1140" s="177"/>
      <c r="C1140" s="442" t="s">
        <v>100</v>
      </c>
      <c r="D1140" s="443"/>
      <c r="E1140" s="443"/>
      <c r="F1140" s="443"/>
      <c r="G1140" s="444"/>
      <c r="H1140" s="178">
        <f>H338</f>
        <v>215718.79800000001</v>
      </c>
      <c r="I1140" s="179">
        <f>I338</f>
        <v>2.960236961307056E-2</v>
      </c>
    </row>
    <row r="1141" spans="1:9" x14ac:dyDescent="0.2">
      <c r="A1141" s="176" t="s">
        <v>33</v>
      </c>
      <c r="B1141" s="177"/>
      <c r="C1141" s="442" t="s">
        <v>105</v>
      </c>
      <c r="D1141" s="443"/>
      <c r="E1141" s="443"/>
      <c r="F1141" s="443"/>
      <c r="G1141" s="444"/>
      <c r="H1141" s="178">
        <f>H360</f>
        <v>604610.29980000004</v>
      </c>
      <c r="I1141" s="179">
        <f>I360</f>
        <v>8.2968650541752981E-2</v>
      </c>
    </row>
    <row r="1142" spans="1:9" x14ac:dyDescent="0.2">
      <c r="A1142" s="176" t="s">
        <v>34</v>
      </c>
      <c r="B1142" s="177"/>
      <c r="C1142" s="442" t="s">
        <v>265</v>
      </c>
      <c r="D1142" s="443"/>
      <c r="E1142" s="443"/>
      <c r="F1142" s="443"/>
      <c r="G1142" s="444"/>
      <c r="H1142" s="178">
        <f>H492</f>
        <v>362379.38</v>
      </c>
      <c r="I1142" s="179">
        <f>I492</f>
        <v>4.9728111070391511E-2</v>
      </c>
    </row>
    <row r="1143" spans="1:9" x14ac:dyDescent="0.2">
      <c r="A1143" s="176" t="s">
        <v>35</v>
      </c>
      <c r="B1143" s="177"/>
      <c r="C1143" s="442" t="s">
        <v>266</v>
      </c>
      <c r="D1143" s="443"/>
      <c r="E1143" s="443"/>
      <c r="F1143" s="443"/>
      <c r="G1143" s="444"/>
      <c r="H1143" s="178">
        <f>H651</f>
        <v>349629.94400000002</v>
      </c>
      <c r="I1143" s="179">
        <f>I651</f>
        <v>4.797854858288781E-2</v>
      </c>
    </row>
    <row r="1144" spans="1:9" x14ac:dyDescent="0.2">
      <c r="A1144" s="176" t="s">
        <v>37</v>
      </c>
      <c r="B1144" s="177"/>
      <c r="C1144" s="442" t="s">
        <v>267</v>
      </c>
      <c r="D1144" s="443"/>
      <c r="E1144" s="443"/>
      <c r="F1144" s="443"/>
      <c r="G1144" s="444"/>
      <c r="H1144" s="178">
        <f>H798</f>
        <v>198946.36000000002</v>
      </c>
      <c r="I1144" s="179">
        <f>I798</f>
        <v>2.730074400792367E-2</v>
      </c>
    </row>
    <row r="1145" spans="1:9" x14ac:dyDescent="0.2">
      <c r="A1145" s="176" t="s">
        <v>38</v>
      </c>
      <c r="B1145" s="177"/>
      <c r="C1145" s="442" t="s">
        <v>268</v>
      </c>
      <c r="D1145" s="443"/>
      <c r="E1145" s="443"/>
      <c r="F1145" s="443"/>
      <c r="G1145" s="444"/>
      <c r="H1145" s="178">
        <f>H906</f>
        <v>0</v>
      </c>
      <c r="I1145" s="179">
        <f>I906</f>
        <v>0</v>
      </c>
    </row>
    <row r="1146" spans="1:9" x14ac:dyDescent="0.2">
      <c r="A1146" s="176" t="s">
        <v>39</v>
      </c>
      <c r="B1146" s="177"/>
      <c r="C1146" s="442" t="s">
        <v>269</v>
      </c>
      <c r="D1146" s="443"/>
      <c r="E1146" s="443"/>
      <c r="F1146" s="443"/>
      <c r="G1146" s="444"/>
      <c r="H1146" s="178">
        <f>H915</f>
        <v>0</v>
      </c>
      <c r="I1146" s="179">
        <f>I915</f>
        <v>0</v>
      </c>
    </row>
    <row r="1147" spans="1:9" x14ac:dyDescent="0.2">
      <c r="A1147" s="176" t="s">
        <v>40</v>
      </c>
      <c r="B1147" s="177"/>
      <c r="C1147" s="442" t="s">
        <v>270</v>
      </c>
      <c r="D1147" s="443"/>
      <c r="E1147" s="443"/>
      <c r="F1147" s="443"/>
      <c r="G1147" s="444"/>
      <c r="H1147" s="178">
        <f>H985</f>
        <v>5107.54</v>
      </c>
      <c r="I1147" s="179">
        <f>I985</f>
        <v>7.0089064233309147E-4</v>
      </c>
    </row>
    <row r="1148" spans="1:9" x14ac:dyDescent="0.2">
      <c r="A1148" s="176" t="s">
        <v>41</v>
      </c>
      <c r="B1148" s="177"/>
      <c r="C1148" s="442" t="s">
        <v>239</v>
      </c>
      <c r="D1148" s="443"/>
      <c r="E1148" s="443"/>
      <c r="F1148" s="443"/>
      <c r="G1148" s="444"/>
      <c r="H1148" s="178">
        <f>H1018</f>
        <v>86399.852800000008</v>
      </c>
      <c r="I1148" s="179">
        <f>I1018</f>
        <v>1.1856363009683048E-2</v>
      </c>
    </row>
    <row r="1149" spans="1:9" x14ac:dyDescent="0.2">
      <c r="A1149" s="176" t="s">
        <v>42</v>
      </c>
      <c r="B1149" s="177"/>
      <c r="C1149" s="442" t="s">
        <v>240</v>
      </c>
      <c r="D1149" s="443"/>
      <c r="E1149" s="443"/>
      <c r="F1149" s="443"/>
      <c r="G1149" s="444"/>
      <c r="H1149" s="178">
        <f>H1031</f>
        <v>589769.05499999993</v>
      </c>
      <c r="I1149" s="179">
        <f>I1031</f>
        <v>8.0932036124461149E-2</v>
      </c>
    </row>
    <row r="1150" spans="1:9" x14ac:dyDescent="0.2">
      <c r="A1150" s="176" t="s">
        <v>43</v>
      </c>
      <c r="B1150" s="177"/>
      <c r="C1150" s="442" t="s">
        <v>241</v>
      </c>
      <c r="D1150" s="443"/>
      <c r="E1150" s="443"/>
      <c r="F1150" s="443"/>
      <c r="G1150" s="444"/>
      <c r="H1150" s="178">
        <f>H1057</f>
        <v>0</v>
      </c>
      <c r="I1150" s="179">
        <f>I1057</f>
        <v>0</v>
      </c>
    </row>
    <row r="1151" spans="1:9" x14ac:dyDescent="0.2">
      <c r="A1151" s="176" t="s">
        <v>44</v>
      </c>
      <c r="B1151" s="177"/>
      <c r="C1151" s="442" t="s">
        <v>246</v>
      </c>
      <c r="D1151" s="443"/>
      <c r="E1151" s="443"/>
      <c r="F1151" s="443"/>
      <c r="G1151" s="444"/>
      <c r="H1151" s="178">
        <f>H1068</f>
        <v>0</v>
      </c>
      <c r="I1151" s="179">
        <f>I1068</f>
        <v>0</v>
      </c>
    </row>
    <row r="1152" spans="1:9" x14ac:dyDescent="0.2">
      <c r="A1152" s="176" t="s">
        <v>45</v>
      </c>
      <c r="B1152" s="180"/>
      <c r="C1152" s="435" t="s">
        <v>251</v>
      </c>
      <c r="D1152" s="435"/>
      <c r="E1152" s="435"/>
      <c r="F1152" s="435"/>
      <c r="G1152" s="435"/>
      <c r="H1152" s="178">
        <f>H1083</f>
        <v>36459.185400000002</v>
      </c>
      <c r="I1152" s="179">
        <f>I1083</f>
        <v>5.0031721482254217E-3</v>
      </c>
    </row>
    <row r="1153" spans="1:9" x14ac:dyDescent="0.2">
      <c r="A1153" s="176" t="s">
        <v>46</v>
      </c>
      <c r="B1153" s="180"/>
      <c r="C1153" s="435" t="s">
        <v>155</v>
      </c>
      <c r="D1153" s="435"/>
      <c r="E1153" s="435"/>
      <c r="F1153" s="435"/>
      <c r="G1153" s="435"/>
      <c r="H1153" s="178">
        <f>H1086</f>
        <v>4556.3999999999996</v>
      </c>
      <c r="I1153" s="179">
        <f>I1086</f>
        <v>6.2525954230931093E-4</v>
      </c>
    </row>
    <row r="1154" spans="1:9" ht="9" customHeight="1" thickBot="1" x14ac:dyDescent="0.25">
      <c r="A1154" s="181"/>
      <c r="B1154" s="182"/>
      <c r="C1154" s="183"/>
      <c r="D1154" s="183"/>
      <c r="E1154" s="183"/>
      <c r="F1154" s="183"/>
      <c r="G1154" s="183"/>
      <c r="H1154" s="184"/>
      <c r="I1154" s="185"/>
    </row>
    <row r="1155" spans="1:9" ht="15.75" thickBot="1" x14ac:dyDescent="0.3">
      <c r="A1155" s="436"/>
      <c r="B1155" s="437"/>
      <c r="C1155" s="438" t="s">
        <v>271</v>
      </c>
      <c r="D1155" s="438"/>
      <c r="E1155" s="438"/>
      <c r="F1155" s="438"/>
      <c r="G1155" s="438"/>
      <c r="H1155" s="186">
        <f>SUM(H1132:H1153)</f>
        <v>7287213.8555000015</v>
      </c>
      <c r="I1155" s="187">
        <f>SUM(I1132:I1153)</f>
        <v>1.0000000000000002</v>
      </c>
    </row>
    <row r="1156" spans="1:9" ht="8.25" customHeight="1" x14ac:dyDescent="0.25">
      <c r="A1156" s="188"/>
      <c r="B1156" s="189"/>
      <c r="C1156" s="190"/>
      <c r="D1156" s="190"/>
      <c r="E1156" s="190"/>
      <c r="F1156" s="190"/>
      <c r="G1156" s="190"/>
      <c r="H1156" s="191"/>
      <c r="I1156" s="192"/>
    </row>
    <row r="1157" spans="1:9" ht="15" x14ac:dyDescent="0.25">
      <c r="A1157" s="193" t="s">
        <v>59</v>
      </c>
      <c r="B1157" s="189"/>
      <c r="C1157" s="435" t="str">
        <f>C1117</f>
        <v>HONORARIOS REPRESENTANTE TECNICO</v>
      </c>
      <c r="D1157" s="435"/>
      <c r="E1157" s="435"/>
      <c r="F1157" s="435"/>
      <c r="G1157" s="435"/>
      <c r="H1157" s="194">
        <f>G1120</f>
        <v>296616.41566500004</v>
      </c>
      <c r="I1157" s="195"/>
    </row>
    <row r="1158" spans="1:9" ht="13.5" thickBot="1" x14ac:dyDescent="0.25">
      <c r="A1158" s="439"/>
      <c r="B1158" s="440"/>
      <c r="C1158" s="441"/>
      <c r="D1158" s="441"/>
      <c r="E1158" s="441"/>
      <c r="F1158" s="441"/>
      <c r="G1158" s="441"/>
      <c r="H1158" s="441"/>
      <c r="I1158" s="441"/>
    </row>
    <row r="1159" spans="1:9" ht="16.5" thickBot="1" x14ac:dyDescent="0.3">
      <c r="A1159" s="170"/>
      <c r="B1159" s="170"/>
      <c r="C1159" s="455" t="s">
        <v>272</v>
      </c>
      <c r="D1159" s="455"/>
      <c r="E1159" s="455"/>
      <c r="F1159" s="455"/>
      <c r="G1159" s="455"/>
      <c r="H1159" s="456">
        <f>H1155+H1157</f>
        <v>7583830.2711650012</v>
      </c>
      <c r="I1159" s="457"/>
    </row>
    <row r="1160" spans="1:9" s="429" customFormat="1" ht="9.75" customHeight="1" x14ac:dyDescent="0.25">
      <c r="A1160" s="430"/>
      <c r="B1160" s="430"/>
      <c r="C1160" s="431"/>
      <c r="D1160" s="431"/>
      <c r="E1160" s="431"/>
      <c r="F1160" s="431"/>
      <c r="G1160" s="431"/>
      <c r="H1160" s="432"/>
      <c r="I1160" s="433"/>
    </row>
    <row r="1161" spans="1:9" s="429" customFormat="1" ht="15" x14ac:dyDescent="0.2">
      <c r="A1161" s="430"/>
      <c r="B1161" s="470" t="s">
        <v>1109</v>
      </c>
      <c r="C1161" s="471"/>
      <c r="D1161" s="471"/>
      <c r="E1161" s="471"/>
      <c r="F1161" s="471"/>
      <c r="G1161" s="471"/>
      <c r="H1161" s="471"/>
      <c r="I1161" s="433"/>
    </row>
    <row r="1162" spans="1:9" ht="11.25" customHeight="1" thickBot="1" x14ac:dyDescent="0.25">
      <c r="A1162" s="170"/>
      <c r="B1162" s="170"/>
    </row>
    <row r="1163" spans="1:9" ht="14.25" x14ac:dyDescent="0.2">
      <c r="A1163" s="446"/>
      <c r="B1163" s="447"/>
      <c r="C1163" s="458" t="s">
        <v>273</v>
      </c>
      <c r="D1163" s="459"/>
      <c r="E1163" s="460"/>
      <c r="F1163" s="196" t="s">
        <v>24</v>
      </c>
      <c r="G1163" s="197"/>
    </row>
    <row r="1164" spans="1:9" ht="15" thickBot="1" x14ac:dyDescent="0.25">
      <c r="A1164" s="446"/>
      <c r="B1164" s="447"/>
      <c r="C1164" s="461" t="s">
        <v>274</v>
      </c>
      <c r="D1164" s="462"/>
      <c r="E1164" s="463"/>
      <c r="F1164" s="198" t="s">
        <v>24</v>
      </c>
      <c r="G1164" s="199"/>
    </row>
    <row r="1165" spans="1:9" ht="16.5" thickBot="1" x14ac:dyDescent="0.25">
      <c r="A1165" s="446"/>
      <c r="B1165" s="447"/>
      <c r="C1165" s="448" t="s">
        <v>275</v>
      </c>
      <c r="D1165" s="449"/>
      <c r="E1165" s="450"/>
      <c r="F1165" s="200" t="s">
        <v>276</v>
      </c>
      <c r="G1165" s="201" t="e">
        <f>H1159/(G1163+G1164/2)</f>
        <v>#DIV/0!</v>
      </c>
    </row>
    <row r="1166" spans="1:9" ht="13.5" thickBot="1" x14ac:dyDescent="0.25">
      <c r="A1166" s="446"/>
      <c r="B1166" s="447"/>
      <c r="C1166" s="441"/>
      <c r="D1166" s="441"/>
      <c r="E1166" s="441"/>
      <c r="F1166" s="441"/>
      <c r="G1166" s="441"/>
    </row>
    <row r="1167" spans="1:9" ht="13.5" thickBot="1" x14ac:dyDescent="0.25">
      <c r="A1167" s="451" t="s">
        <v>277</v>
      </c>
      <c r="B1167" s="452"/>
      <c r="C1167" s="452"/>
      <c r="D1167" s="452"/>
      <c r="E1167" s="452"/>
      <c r="F1167" s="452"/>
      <c r="G1167" s="452"/>
      <c r="H1167" s="452"/>
      <c r="I1167" s="453"/>
    </row>
    <row r="1168" spans="1:9" x14ac:dyDescent="0.2">
      <c r="A1168" s="454"/>
      <c r="B1168" s="454"/>
      <c r="C1168" s="454"/>
      <c r="D1168" s="454"/>
      <c r="E1168" s="454"/>
      <c r="F1168" s="454"/>
      <c r="G1168" s="454"/>
      <c r="H1168" s="454"/>
      <c r="I1168" s="454"/>
    </row>
    <row r="1169" spans="1:9" x14ac:dyDescent="0.2">
      <c r="A1169" s="464" t="s">
        <v>278</v>
      </c>
      <c r="B1169" s="464"/>
      <c r="C1169" s="464"/>
      <c r="D1169" s="464"/>
      <c r="E1169" s="464"/>
      <c r="F1169" s="464"/>
      <c r="G1169" s="464"/>
      <c r="H1169" s="464"/>
      <c r="I1169" s="464"/>
    </row>
    <row r="1170" spans="1:9" x14ac:dyDescent="0.2">
      <c r="A1170" s="465" t="s">
        <v>279</v>
      </c>
      <c r="B1170" s="466"/>
      <c r="C1170" s="466"/>
      <c r="D1170" s="466"/>
      <c r="E1170" s="466"/>
      <c r="F1170" s="467"/>
      <c r="G1170" s="467"/>
      <c r="H1170" s="467"/>
      <c r="I1170" s="468"/>
    </row>
    <row r="1171" spans="1:9" x14ac:dyDescent="0.2">
      <c r="A1171" s="469"/>
      <c r="B1171" s="469"/>
      <c r="C1171" s="469"/>
      <c r="D1171" s="469"/>
      <c r="E1171" s="469"/>
      <c r="F1171" s="469"/>
      <c r="G1171" s="469"/>
      <c r="H1171" s="469"/>
      <c r="I1171" s="469"/>
    </row>
    <row r="1172" spans="1:9" x14ac:dyDescent="0.2">
      <c r="A1172" s="464" t="s">
        <v>280</v>
      </c>
      <c r="B1172" s="464"/>
      <c r="C1172" s="464"/>
      <c r="D1172" s="464"/>
      <c r="E1172" s="464"/>
      <c r="F1172" s="464"/>
      <c r="G1172" s="464"/>
      <c r="H1172" s="464"/>
      <c r="I1172" s="464"/>
    </row>
    <row r="1173" spans="1:9" x14ac:dyDescent="0.2">
      <c r="A1173" s="465" t="s">
        <v>281</v>
      </c>
      <c r="B1173" s="466"/>
      <c r="C1173" s="466"/>
      <c r="D1173" s="466"/>
      <c r="E1173" s="466"/>
      <c r="F1173" s="467"/>
      <c r="G1173" s="467"/>
      <c r="H1173" s="467"/>
      <c r="I1173" s="468"/>
    </row>
    <row r="1174" spans="1:9" x14ac:dyDescent="0.2">
      <c r="A1174" s="445"/>
      <c r="B1174" s="445"/>
      <c r="C1174" s="445"/>
      <c r="D1174" s="445"/>
      <c r="E1174" s="445"/>
      <c r="F1174" s="445"/>
      <c r="G1174" s="445"/>
      <c r="H1174" s="445"/>
      <c r="I1174" s="445"/>
    </row>
    <row r="1175" spans="1:9" x14ac:dyDescent="0.2">
      <c r="A1175" s="98"/>
      <c r="B1175" s="113"/>
      <c r="C1175" s="113"/>
      <c r="D1175" s="113"/>
      <c r="E1175" s="113"/>
      <c r="F1175" s="113"/>
      <c r="G1175" s="113"/>
      <c r="H1175" s="113"/>
      <c r="I1175" s="113"/>
    </row>
    <row r="1176" spans="1:9" x14ac:dyDescent="0.2">
      <c r="A1176" s="98"/>
      <c r="B1176" s="113"/>
      <c r="C1176" s="113"/>
      <c r="D1176" s="113"/>
      <c r="E1176" s="78"/>
      <c r="F1176" s="113"/>
      <c r="G1176" s="113"/>
      <c r="H1176" s="113"/>
      <c r="I1176" s="113"/>
    </row>
    <row r="1177" spans="1:9" x14ac:dyDescent="0.2">
      <c r="A1177" s="98"/>
      <c r="B1177" s="113"/>
      <c r="C1177" s="113"/>
      <c r="D1177" s="113"/>
      <c r="E1177" s="78"/>
      <c r="F1177" s="113"/>
      <c r="G1177" s="113"/>
      <c r="H1177" s="113"/>
      <c r="I1177" s="113"/>
    </row>
    <row r="1178" spans="1:9" x14ac:dyDescent="0.2">
      <c r="A1178" s="98"/>
      <c r="B1178" s="113"/>
      <c r="C1178" s="113"/>
      <c r="D1178" s="113"/>
      <c r="E1178" s="202"/>
      <c r="F1178" s="113"/>
      <c r="G1178" s="113"/>
      <c r="H1178" s="113"/>
      <c r="I1178" s="113"/>
    </row>
    <row r="1179" spans="1:9" x14ac:dyDescent="0.2">
      <c r="A1179" s="98"/>
      <c r="B1179" s="113"/>
      <c r="C1179" s="113"/>
      <c r="D1179" s="113"/>
      <c r="E1179" s="113"/>
      <c r="F1179" s="113"/>
      <c r="G1179" s="113"/>
      <c r="H1179" s="113"/>
      <c r="I1179" s="113"/>
    </row>
    <row r="1180" spans="1:9" x14ac:dyDescent="0.2">
      <c r="A1180" s="98"/>
      <c r="B1180" s="113"/>
      <c r="C1180" s="113"/>
      <c r="D1180" s="113"/>
      <c r="E1180" s="113"/>
      <c r="F1180" s="113"/>
      <c r="G1180" s="113"/>
      <c r="H1180" s="113"/>
      <c r="I1180" s="113"/>
    </row>
    <row r="1181" spans="1:9" x14ac:dyDescent="0.2">
      <c r="A1181" s="98"/>
      <c r="B1181" s="113"/>
      <c r="C1181" s="113"/>
      <c r="D1181" s="113"/>
      <c r="E1181" s="113"/>
      <c r="F1181" s="113"/>
      <c r="G1181" s="113"/>
      <c r="H1181" s="113"/>
      <c r="I1181" s="113"/>
    </row>
    <row r="1182" spans="1:9" x14ac:dyDescent="0.2">
      <c r="A1182" s="98"/>
      <c r="B1182" s="113"/>
      <c r="C1182" s="113"/>
      <c r="D1182" s="113"/>
      <c r="E1182" s="113"/>
      <c r="F1182" s="113"/>
      <c r="G1182" s="113"/>
      <c r="H1182" s="113"/>
      <c r="I1182" s="113"/>
    </row>
    <row r="1183" spans="1:9" x14ac:dyDescent="0.2">
      <c r="A1183" s="98"/>
      <c r="B1183" s="113"/>
      <c r="C1183" s="113"/>
      <c r="D1183" s="113"/>
      <c r="E1183" s="113"/>
      <c r="F1183" s="113"/>
      <c r="G1183" s="113"/>
      <c r="H1183" s="113"/>
      <c r="I1183" s="113"/>
    </row>
    <row r="1184" spans="1:9" x14ac:dyDescent="0.2">
      <c r="A1184" s="98"/>
      <c r="B1184" s="113"/>
      <c r="C1184" s="113"/>
      <c r="D1184" s="113"/>
      <c r="E1184" s="113"/>
      <c r="F1184" s="113"/>
      <c r="G1184" s="113"/>
      <c r="H1184" s="113"/>
      <c r="I1184" s="113"/>
    </row>
    <row r="1185" spans="1:9" x14ac:dyDescent="0.2">
      <c r="A1185" s="98"/>
      <c r="B1185" s="113"/>
      <c r="C1185" s="113"/>
      <c r="D1185" s="113"/>
      <c r="E1185" s="113"/>
      <c r="F1185" s="113"/>
      <c r="G1185" s="113"/>
      <c r="H1185" s="113"/>
      <c r="I1185" s="113"/>
    </row>
    <row r="1186" spans="1:9" x14ac:dyDescent="0.2">
      <c r="A1186" s="98"/>
      <c r="B1186" s="113"/>
      <c r="C1186" s="113"/>
      <c r="D1186" s="113"/>
      <c r="E1186" s="113"/>
      <c r="F1186" s="113"/>
      <c r="G1186" s="113"/>
      <c r="H1186" s="113"/>
      <c r="I1186" s="113"/>
    </row>
    <row r="1187" spans="1:9" x14ac:dyDescent="0.2">
      <c r="A1187" s="98"/>
      <c r="B1187" s="113"/>
      <c r="C1187" s="113"/>
      <c r="D1187" s="113"/>
      <c r="E1187" s="113"/>
      <c r="F1187" s="113"/>
      <c r="G1187" s="113"/>
      <c r="H1187" s="113"/>
      <c r="I1187" s="113"/>
    </row>
    <row r="1188" spans="1:9" x14ac:dyDescent="0.2">
      <c r="A1188" s="98"/>
      <c r="B1188" s="113"/>
      <c r="C1188" s="113"/>
      <c r="D1188" s="113"/>
      <c r="E1188" s="113"/>
      <c r="F1188" s="113"/>
      <c r="G1188" s="113"/>
      <c r="H1188" s="113"/>
      <c r="I1188" s="113"/>
    </row>
    <row r="1189" spans="1:9" x14ac:dyDescent="0.2">
      <c r="A1189" s="98"/>
      <c r="B1189" s="113"/>
      <c r="C1189" s="113"/>
      <c r="D1189" s="113"/>
      <c r="E1189" s="113"/>
      <c r="F1189" s="113"/>
      <c r="G1189" s="113"/>
      <c r="H1189" s="113"/>
      <c r="I1189" s="113"/>
    </row>
    <row r="1190" spans="1:9" x14ac:dyDescent="0.2">
      <c r="A1190" s="98"/>
      <c r="B1190" s="113"/>
      <c r="C1190" s="113"/>
      <c r="D1190" s="113"/>
      <c r="E1190" s="113"/>
      <c r="F1190" s="113"/>
      <c r="G1190" s="113"/>
      <c r="H1190" s="113"/>
      <c r="I1190" s="113"/>
    </row>
    <row r="1191" spans="1:9" x14ac:dyDescent="0.2">
      <c r="A1191" s="98"/>
      <c r="B1191" s="113"/>
      <c r="C1191" s="113"/>
      <c r="D1191" s="113"/>
      <c r="E1191" s="113"/>
      <c r="F1191" s="113"/>
      <c r="G1191" s="113"/>
      <c r="H1191" s="113"/>
      <c r="I1191" s="113"/>
    </row>
    <row r="1192" spans="1:9" x14ac:dyDescent="0.2">
      <c r="A1192" s="98"/>
      <c r="B1192" s="113"/>
      <c r="C1192" s="113"/>
      <c r="D1192" s="113"/>
      <c r="E1192" s="113"/>
      <c r="F1192" s="113"/>
      <c r="G1192" s="113"/>
      <c r="H1192" s="113"/>
      <c r="I1192" s="113"/>
    </row>
    <row r="1193" spans="1:9" x14ac:dyDescent="0.2">
      <c r="A1193" s="98"/>
      <c r="B1193" s="113"/>
      <c r="C1193" s="113"/>
      <c r="D1193" s="113"/>
      <c r="E1193" s="113"/>
      <c r="F1193" s="113"/>
      <c r="G1193" s="113"/>
      <c r="H1193" s="113"/>
      <c r="I1193" s="113"/>
    </row>
    <row r="1194" spans="1:9" x14ac:dyDescent="0.2">
      <c r="A1194" s="98"/>
      <c r="B1194" s="113"/>
      <c r="C1194" s="113"/>
      <c r="D1194" s="113"/>
      <c r="E1194" s="113"/>
      <c r="F1194" s="113"/>
      <c r="G1194" s="113"/>
      <c r="H1194" s="113"/>
      <c r="I1194" s="113"/>
    </row>
    <row r="1195" spans="1:9" x14ac:dyDescent="0.2">
      <c r="A1195" s="98"/>
      <c r="B1195" s="113"/>
      <c r="C1195" s="113"/>
      <c r="D1195" s="113"/>
      <c r="E1195" s="113"/>
      <c r="F1195" s="113"/>
      <c r="G1195" s="113"/>
      <c r="H1195" s="113"/>
      <c r="I1195" s="113"/>
    </row>
    <row r="1196" spans="1:9" x14ac:dyDescent="0.2">
      <c r="A1196" s="98"/>
      <c r="B1196" s="113"/>
      <c r="C1196" s="113"/>
      <c r="D1196" s="113"/>
      <c r="E1196" s="113"/>
      <c r="F1196" s="113"/>
      <c r="G1196" s="113"/>
      <c r="H1196" s="113"/>
      <c r="I1196" s="113"/>
    </row>
    <row r="1197" spans="1:9" x14ac:dyDescent="0.2">
      <c r="A1197" s="98"/>
      <c r="B1197" s="113"/>
      <c r="C1197" s="113"/>
      <c r="D1197" s="113"/>
      <c r="E1197" s="113"/>
      <c r="F1197" s="113"/>
      <c r="G1197" s="113"/>
      <c r="H1197" s="113"/>
      <c r="I1197" s="113"/>
    </row>
    <row r="1198" spans="1:9" x14ac:dyDescent="0.2">
      <c r="A1198" s="98"/>
      <c r="B1198" s="113"/>
      <c r="C1198" s="113"/>
      <c r="D1198" s="113"/>
      <c r="E1198" s="113"/>
      <c r="F1198" s="113"/>
      <c r="G1198" s="113"/>
      <c r="H1198" s="113"/>
      <c r="I1198" s="113"/>
    </row>
    <row r="1199" spans="1:9" x14ac:dyDescent="0.2">
      <c r="A1199" s="98"/>
      <c r="B1199" s="113"/>
      <c r="C1199" s="113"/>
      <c r="D1199" s="113"/>
      <c r="E1199" s="113"/>
      <c r="F1199" s="113"/>
      <c r="G1199" s="113"/>
      <c r="H1199" s="113"/>
      <c r="I1199" s="113"/>
    </row>
    <row r="1200" spans="1:9" x14ac:dyDescent="0.2">
      <c r="A1200" s="98"/>
      <c r="B1200" s="113"/>
      <c r="C1200" s="113"/>
      <c r="D1200" s="113"/>
      <c r="E1200" s="113"/>
      <c r="F1200" s="113"/>
      <c r="G1200" s="113"/>
      <c r="H1200" s="113"/>
      <c r="I1200" s="113"/>
    </row>
    <row r="1201" spans="1:9" x14ac:dyDescent="0.2">
      <c r="A1201" s="98"/>
      <c r="B1201" s="113"/>
      <c r="C1201" s="113"/>
      <c r="D1201" s="113"/>
      <c r="E1201" s="113"/>
      <c r="F1201" s="113"/>
      <c r="G1201" s="113"/>
      <c r="H1201" s="113"/>
      <c r="I1201" s="113"/>
    </row>
    <row r="1202" spans="1:9" x14ac:dyDescent="0.2">
      <c r="A1202" s="98"/>
      <c r="B1202" s="113"/>
      <c r="C1202" s="113"/>
      <c r="D1202" s="113"/>
      <c r="E1202" s="113"/>
      <c r="F1202" s="113"/>
      <c r="G1202" s="113"/>
      <c r="H1202" s="113"/>
      <c r="I1202" s="113"/>
    </row>
    <row r="1203" spans="1:9" x14ac:dyDescent="0.2">
      <c r="A1203" s="98"/>
      <c r="B1203" s="113"/>
      <c r="C1203" s="113"/>
      <c r="D1203" s="113"/>
      <c r="E1203" s="113"/>
      <c r="F1203" s="113"/>
      <c r="G1203" s="113"/>
      <c r="H1203" s="113"/>
      <c r="I1203" s="113"/>
    </row>
    <row r="1204" spans="1:9" x14ac:dyDescent="0.2">
      <c r="A1204" s="98"/>
      <c r="B1204" s="113"/>
      <c r="C1204" s="113"/>
      <c r="D1204" s="113"/>
      <c r="E1204" s="113"/>
      <c r="F1204" s="113"/>
      <c r="G1204" s="113"/>
      <c r="H1204" s="113"/>
      <c r="I1204" s="113"/>
    </row>
    <row r="1205" spans="1:9" x14ac:dyDescent="0.2">
      <c r="A1205" s="98"/>
      <c r="B1205" s="113"/>
      <c r="C1205" s="113"/>
      <c r="D1205" s="113"/>
      <c r="E1205" s="113"/>
      <c r="F1205" s="113"/>
      <c r="G1205" s="113"/>
      <c r="H1205" s="113"/>
      <c r="I1205" s="113"/>
    </row>
    <row r="1206" spans="1:9" x14ac:dyDescent="0.2">
      <c r="A1206" s="98"/>
      <c r="B1206" s="113"/>
      <c r="C1206" s="113"/>
      <c r="D1206" s="113"/>
      <c r="E1206" s="113"/>
      <c r="F1206" s="113"/>
      <c r="G1206" s="113"/>
      <c r="H1206" s="113"/>
      <c r="I1206" s="113"/>
    </row>
    <row r="1207" spans="1:9" x14ac:dyDescent="0.2">
      <c r="A1207" s="98"/>
      <c r="B1207" s="113"/>
      <c r="C1207" s="113"/>
      <c r="D1207" s="113"/>
      <c r="E1207" s="113"/>
      <c r="F1207" s="113"/>
      <c r="G1207" s="113"/>
      <c r="H1207" s="113"/>
      <c r="I1207" s="113"/>
    </row>
    <row r="1208" spans="1:9" x14ac:dyDescent="0.2">
      <c r="A1208" s="98"/>
      <c r="B1208" s="113"/>
      <c r="C1208" s="113"/>
      <c r="D1208" s="113"/>
      <c r="E1208" s="113"/>
      <c r="F1208" s="113"/>
      <c r="G1208" s="113"/>
      <c r="H1208" s="113"/>
      <c r="I1208" s="113"/>
    </row>
    <row r="1209" spans="1:9" x14ac:dyDescent="0.2">
      <c r="A1209" s="98"/>
      <c r="B1209" s="113"/>
      <c r="C1209" s="113"/>
      <c r="D1209" s="113"/>
      <c r="E1209" s="113"/>
      <c r="F1209" s="113"/>
      <c r="G1209" s="113"/>
      <c r="H1209" s="113"/>
      <c r="I1209" s="113"/>
    </row>
    <row r="1210" spans="1:9" x14ac:dyDescent="0.2">
      <c r="A1210" s="98"/>
      <c r="B1210" s="113"/>
      <c r="C1210" s="113"/>
      <c r="D1210" s="113"/>
      <c r="E1210" s="113"/>
      <c r="F1210" s="113"/>
      <c r="G1210" s="113"/>
      <c r="H1210" s="113"/>
      <c r="I1210" s="113"/>
    </row>
    <row r="1211" spans="1:9" x14ac:dyDescent="0.2">
      <c r="A1211" s="98"/>
      <c r="B1211" s="113"/>
      <c r="C1211" s="113"/>
      <c r="D1211" s="113"/>
      <c r="E1211" s="113"/>
      <c r="F1211" s="113"/>
      <c r="G1211" s="113"/>
      <c r="H1211" s="113"/>
      <c r="I1211" s="113"/>
    </row>
    <row r="1212" spans="1:9" x14ac:dyDescent="0.2">
      <c r="A1212" s="98"/>
      <c r="B1212" s="113"/>
      <c r="C1212" s="113"/>
      <c r="D1212" s="113"/>
      <c r="E1212" s="113"/>
      <c r="F1212" s="113"/>
      <c r="G1212" s="113"/>
      <c r="H1212" s="113"/>
      <c r="I1212" s="113"/>
    </row>
    <row r="1213" spans="1:9" x14ac:dyDescent="0.2">
      <c r="A1213" s="98"/>
      <c r="B1213" s="113"/>
      <c r="C1213" s="113"/>
      <c r="D1213" s="113"/>
      <c r="E1213" s="113"/>
      <c r="F1213" s="113"/>
      <c r="G1213" s="113"/>
      <c r="H1213" s="113"/>
      <c r="I1213" s="113"/>
    </row>
    <row r="1214" spans="1:9" x14ac:dyDescent="0.2">
      <c r="A1214" s="98"/>
      <c r="B1214" s="113"/>
      <c r="C1214" s="113"/>
      <c r="D1214" s="113"/>
      <c r="E1214" s="113"/>
      <c r="F1214" s="113"/>
      <c r="G1214" s="113"/>
      <c r="H1214" s="113"/>
      <c r="I1214" s="113"/>
    </row>
    <row r="1215" spans="1:9" x14ac:dyDescent="0.2">
      <c r="A1215" s="98"/>
      <c r="B1215" s="113"/>
      <c r="C1215" s="113"/>
      <c r="D1215" s="113"/>
      <c r="E1215" s="113"/>
      <c r="F1215" s="113"/>
      <c r="G1215" s="113"/>
      <c r="H1215" s="113"/>
      <c r="I1215" s="113"/>
    </row>
    <row r="1216" spans="1:9" x14ac:dyDescent="0.2">
      <c r="A1216" s="98"/>
      <c r="B1216" s="113"/>
      <c r="C1216" s="113"/>
      <c r="D1216" s="113"/>
      <c r="E1216" s="113"/>
      <c r="F1216" s="113"/>
      <c r="G1216" s="113"/>
      <c r="H1216" s="113"/>
      <c r="I1216" s="113"/>
    </row>
    <row r="1217" spans="1:9" x14ac:dyDescent="0.2">
      <c r="A1217" s="98"/>
      <c r="B1217" s="113"/>
      <c r="C1217" s="113"/>
      <c r="D1217" s="113"/>
      <c r="E1217" s="113"/>
      <c r="F1217" s="113"/>
      <c r="G1217" s="113"/>
      <c r="H1217" s="113"/>
      <c r="I1217" s="113"/>
    </row>
    <row r="1218" spans="1:9" x14ac:dyDescent="0.2">
      <c r="A1218" s="98"/>
      <c r="B1218" s="113"/>
      <c r="C1218" s="113"/>
      <c r="D1218" s="113"/>
      <c r="E1218" s="113"/>
      <c r="F1218" s="113"/>
      <c r="G1218" s="113"/>
      <c r="H1218" s="113"/>
      <c r="I1218" s="113"/>
    </row>
    <row r="1219" spans="1:9" x14ac:dyDescent="0.2">
      <c r="A1219" s="98"/>
      <c r="B1219" s="113"/>
      <c r="C1219" s="113"/>
      <c r="D1219" s="113"/>
      <c r="E1219" s="113"/>
      <c r="F1219" s="113"/>
      <c r="G1219" s="113"/>
      <c r="H1219" s="113"/>
      <c r="I1219" s="113"/>
    </row>
    <row r="1220" spans="1:9" x14ac:dyDescent="0.2">
      <c r="A1220" s="98"/>
      <c r="B1220" s="113"/>
      <c r="C1220" s="113"/>
      <c r="D1220" s="113"/>
      <c r="E1220" s="113"/>
      <c r="F1220" s="113"/>
      <c r="G1220" s="113"/>
      <c r="H1220" s="113"/>
      <c r="I1220" s="113"/>
    </row>
    <row r="1221" spans="1:9" x14ac:dyDescent="0.2">
      <c r="A1221" s="98"/>
      <c r="B1221" s="113"/>
      <c r="C1221" s="113"/>
      <c r="D1221" s="113"/>
      <c r="E1221" s="113"/>
      <c r="F1221" s="113"/>
      <c r="G1221" s="113"/>
      <c r="H1221" s="113"/>
      <c r="I1221" s="113"/>
    </row>
    <row r="1222" spans="1:9" x14ac:dyDescent="0.2">
      <c r="A1222" s="98"/>
      <c r="B1222" s="113"/>
      <c r="C1222" s="113"/>
      <c r="D1222" s="113"/>
      <c r="E1222" s="113"/>
      <c r="F1222" s="113"/>
      <c r="G1222" s="113"/>
      <c r="H1222" s="113"/>
      <c r="I1222" s="113"/>
    </row>
    <row r="1223" spans="1:9" x14ac:dyDescent="0.2">
      <c r="A1223" s="98"/>
      <c r="B1223" s="113"/>
      <c r="C1223" s="113"/>
      <c r="D1223" s="113"/>
      <c r="E1223" s="113"/>
      <c r="F1223" s="113"/>
      <c r="G1223" s="113"/>
      <c r="H1223" s="113"/>
      <c r="I1223" s="113"/>
    </row>
    <row r="1224" spans="1:9" x14ac:dyDescent="0.2">
      <c r="A1224" s="98"/>
      <c r="B1224" s="113"/>
      <c r="C1224" s="113"/>
      <c r="D1224" s="113"/>
      <c r="E1224" s="113"/>
      <c r="F1224" s="113"/>
      <c r="G1224" s="113"/>
      <c r="H1224" s="113"/>
      <c r="I1224" s="113"/>
    </row>
    <row r="1225" spans="1:9" x14ac:dyDescent="0.2">
      <c r="A1225" s="98"/>
      <c r="B1225" s="113"/>
      <c r="C1225" s="113"/>
      <c r="D1225" s="113"/>
      <c r="E1225" s="113"/>
      <c r="F1225" s="113"/>
      <c r="G1225" s="113"/>
      <c r="H1225" s="113"/>
      <c r="I1225" s="113"/>
    </row>
    <row r="1226" spans="1:9" x14ac:dyDescent="0.2">
      <c r="A1226" s="98"/>
      <c r="B1226" s="113"/>
      <c r="C1226" s="113"/>
      <c r="D1226" s="113"/>
      <c r="E1226" s="113"/>
      <c r="F1226" s="113"/>
      <c r="G1226" s="113"/>
      <c r="H1226" s="113"/>
      <c r="I1226" s="113"/>
    </row>
    <row r="1227" spans="1:9" x14ac:dyDescent="0.2">
      <c r="A1227" s="98"/>
      <c r="B1227" s="113"/>
      <c r="C1227" s="113"/>
      <c r="D1227" s="113"/>
      <c r="E1227" s="113"/>
      <c r="F1227" s="113"/>
      <c r="G1227" s="113"/>
      <c r="H1227" s="113"/>
      <c r="I1227" s="113"/>
    </row>
    <row r="1228" spans="1:9" x14ac:dyDescent="0.2">
      <c r="A1228" s="98"/>
      <c r="B1228" s="113"/>
      <c r="C1228" s="113"/>
      <c r="D1228" s="113"/>
      <c r="E1228" s="113"/>
      <c r="F1228" s="113"/>
      <c r="G1228" s="113"/>
      <c r="H1228" s="113"/>
      <c r="I1228" s="113"/>
    </row>
    <row r="1229" spans="1:9" x14ac:dyDescent="0.2">
      <c r="A1229" s="98"/>
      <c r="B1229" s="113"/>
      <c r="C1229" s="113"/>
      <c r="D1229" s="113"/>
      <c r="E1229" s="113"/>
      <c r="F1229" s="113"/>
      <c r="G1229" s="113"/>
      <c r="H1229" s="113"/>
      <c r="I1229" s="113"/>
    </row>
    <row r="1230" spans="1:9" x14ac:dyDescent="0.2">
      <c r="A1230" s="98"/>
      <c r="B1230" s="113"/>
      <c r="C1230" s="113"/>
      <c r="D1230" s="113"/>
      <c r="E1230" s="113"/>
      <c r="F1230" s="113"/>
      <c r="G1230" s="113"/>
      <c r="H1230" s="113"/>
      <c r="I1230" s="113"/>
    </row>
    <row r="1231" spans="1:9" x14ac:dyDescent="0.2">
      <c r="A1231" s="98"/>
      <c r="B1231" s="113"/>
      <c r="C1231" s="113"/>
      <c r="D1231" s="113"/>
      <c r="E1231" s="113"/>
      <c r="F1231" s="113"/>
      <c r="G1231" s="113"/>
      <c r="H1231" s="113"/>
      <c r="I1231" s="113"/>
    </row>
    <row r="1232" spans="1:9" x14ac:dyDescent="0.2">
      <c r="A1232" s="98"/>
      <c r="B1232" s="113"/>
      <c r="C1232" s="113"/>
      <c r="D1232" s="113"/>
      <c r="E1232" s="113"/>
      <c r="F1232" s="113"/>
      <c r="G1232" s="113"/>
      <c r="H1232" s="113"/>
      <c r="I1232" s="113"/>
    </row>
    <row r="1233" spans="1:9" x14ac:dyDescent="0.2">
      <c r="A1233" s="98"/>
      <c r="B1233" s="113"/>
      <c r="C1233" s="113"/>
      <c r="D1233" s="113"/>
      <c r="E1233" s="113"/>
      <c r="F1233" s="113"/>
      <c r="G1233" s="113"/>
      <c r="H1233" s="113"/>
      <c r="I1233" s="113"/>
    </row>
    <row r="1234" spans="1:9" x14ac:dyDescent="0.2">
      <c r="A1234" s="98"/>
      <c r="B1234" s="113"/>
      <c r="C1234" s="113"/>
      <c r="D1234" s="113"/>
      <c r="E1234" s="113"/>
      <c r="F1234" s="113"/>
      <c r="G1234" s="113"/>
      <c r="H1234" s="113"/>
      <c r="I1234" s="113"/>
    </row>
    <row r="1235" spans="1:9" x14ac:dyDescent="0.2">
      <c r="A1235" s="98"/>
      <c r="B1235" s="113"/>
      <c r="C1235" s="113"/>
      <c r="D1235" s="113"/>
      <c r="E1235" s="113"/>
      <c r="F1235" s="113"/>
      <c r="G1235" s="113"/>
      <c r="H1235" s="113"/>
      <c r="I1235" s="113"/>
    </row>
    <row r="1236" spans="1:9" x14ac:dyDescent="0.2">
      <c r="A1236" s="98"/>
      <c r="B1236" s="113"/>
      <c r="C1236" s="113"/>
      <c r="D1236" s="113"/>
      <c r="E1236" s="113"/>
      <c r="F1236" s="113"/>
      <c r="G1236" s="113"/>
      <c r="H1236" s="113"/>
      <c r="I1236" s="113"/>
    </row>
    <row r="1237" spans="1:9" x14ac:dyDescent="0.2">
      <c r="A1237" s="98"/>
      <c r="B1237" s="113"/>
      <c r="C1237" s="113"/>
      <c r="D1237" s="113"/>
      <c r="E1237" s="113"/>
      <c r="F1237" s="113"/>
      <c r="G1237" s="113"/>
      <c r="H1237" s="113"/>
      <c r="I1237" s="113"/>
    </row>
    <row r="1238" spans="1:9" x14ac:dyDescent="0.2">
      <c r="A1238" s="98"/>
      <c r="B1238" s="113"/>
      <c r="C1238" s="113"/>
      <c r="D1238" s="113"/>
      <c r="E1238" s="113"/>
      <c r="F1238" s="113"/>
      <c r="G1238" s="113"/>
      <c r="H1238" s="113"/>
      <c r="I1238" s="113"/>
    </row>
    <row r="1239" spans="1:9" x14ac:dyDescent="0.2">
      <c r="A1239" s="98"/>
      <c r="B1239" s="113"/>
      <c r="C1239" s="113"/>
      <c r="D1239" s="113"/>
      <c r="E1239" s="113"/>
      <c r="F1239" s="113"/>
      <c r="G1239" s="113"/>
      <c r="H1239" s="113"/>
      <c r="I1239" s="113"/>
    </row>
    <row r="1240" spans="1:9" x14ac:dyDescent="0.2">
      <c r="A1240" s="98"/>
      <c r="B1240" s="113"/>
      <c r="C1240" s="113"/>
      <c r="D1240" s="113"/>
      <c r="E1240" s="113"/>
      <c r="F1240" s="113"/>
      <c r="G1240" s="113"/>
      <c r="H1240" s="113"/>
      <c r="I1240" s="113"/>
    </row>
    <row r="1241" spans="1:9" x14ac:dyDescent="0.2">
      <c r="A1241" s="98"/>
      <c r="B1241" s="113"/>
      <c r="C1241" s="113"/>
      <c r="D1241" s="113"/>
      <c r="E1241" s="113"/>
      <c r="F1241" s="113"/>
      <c r="G1241" s="113"/>
      <c r="H1241" s="113"/>
      <c r="I1241" s="113"/>
    </row>
    <row r="1242" spans="1:9" x14ac:dyDescent="0.2">
      <c r="A1242" s="98"/>
      <c r="B1242" s="113"/>
      <c r="C1242" s="113"/>
      <c r="D1242" s="113"/>
      <c r="E1242" s="113"/>
      <c r="F1242" s="113"/>
      <c r="G1242" s="113"/>
      <c r="H1242" s="113"/>
      <c r="I1242" s="113"/>
    </row>
    <row r="1243" spans="1:9" x14ac:dyDescent="0.2">
      <c r="A1243" s="98"/>
      <c r="B1243" s="113"/>
      <c r="C1243" s="113"/>
      <c r="D1243" s="113"/>
      <c r="E1243" s="113"/>
      <c r="F1243" s="113"/>
      <c r="G1243" s="113"/>
      <c r="H1243" s="113"/>
      <c r="I1243" s="113"/>
    </row>
    <row r="1244" spans="1:9" x14ac:dyDescent="0.2">
      <c r="A1244" s="98"/>
      <c r="B1244" s="113"/>
      <c r="C1244" s="113"/>
      <c r="D1244" s="113"/>
      <c r="E1244" s="113"/>
      <c r="F1244" s="113"/>
      <c r="G1244" s="113"/>
      <c r="H1244" s="113"/>
      <c r="I1244" s="113"/>
    </row>
    <row r="1245" spans="1:9" x14ac:dyDescent="0.2">
      <c r="A1245" s="98"/>
      <c r="B1245" s="113"/>
      <c r="C1245" s="113"/>
      <c r="D1245" s="113"/>
      <c r="E1245" s="113"/>
      <c r="F1245" s="113"/>
      <c r="G1245" s="113"/>
      <c r="H1245" s="113"/>
      <c r="I1245" s="113"/>
    </row>
    <row r="1246" spans="1:9" x14ac:dyDescent="0.2">
      <c r="A1246" s="98"/>
      <c r="B1246" s="113"/>
      <c r="C1246" s="113"/>
      <c r="D1246" s="113"/>
      <c r="E1246" s="113"/>
      <c r="F1246" s="113"/>
      <c r="G1246" s="113"/>
      <c r="H1246" s="113"/>
      <c r="I1246" s="113"/>
    </row>
    <row r="1247" spans="1:9" x14ac:dyDescent="0.2">
      <c r="A1247" s="98"/>
      <c r="B1247" s="113"/>
      <c r="C1247" s="113"/>
      <c r="D1247" s="113"/>
      <c r="E1247" s="113"/>
      <c r="F1247" s="113"/>
      <c r="G1247" s="113"/>
      <c r="H1247" s="113"/>
      <c r="I1247" s="113"/>
    </row>
    <row r="1248" spans="1:9" x14ac:dyDescent="0.2">
      <c r="A1248" s="98"/>
      <c r="B1248" s="113"/>
      <c r="C1248" s="113"/>
      <c r="D1248" s="113"/>
      <c r="E1248" s="113"/>
      <c r="F1248" s="113"/>
      <c r="G1248" s="113"/>
      <c r="H1248" s="113"/>
      <c r="I1248" s="113"/>
    </row>
    <row r="1249" spans="1:9" x14ac:dyDescent="0.2">
      <c r="A1249" s="98"/>
      <c r="B1249" s="113"/>
      <c r="C1249" s="113"/>
      <c r="D1249" s="113"/>
      <c r="E1249" s="113"/>
      <c r="F1249" s="113"/>
      <c r="G1249" s="113"/>
      <c r="H1249" s="113"/>
      <c r="I1249" s="113"/>
    </row>
    <row r="1250" spans="1:9" x14ac:dyDescent="0.2">
      <c r="A1250" s="98"/>
      <c r="B1250" s="113"/>
      <c r="C1250" s="113"/>
      <c r="D1250" s="113"/>
      <c r="E1250" s="113"/>
      <c r="F1250" s="113"/>
      <c r="G1250" s="113"/>
      <c r="H1250" s="113"/>
      <c r="I1250" s="113"/>
    </row>
    <row r="1251" spans="1:9" x14ac:dyDescent="0.2">
      <c r="A1251" s="98"/>
      <c r="B1251" s="113"/>
      <c r="C1251" s="113"/>
      <c r="D1251" s="113"/>
      <c r="E1251" s="113"/>
      <c r="F1251" s="113"/>
      <c r="G1251" s="113"/>
      <c r="H1251" s="113"/>
      <c r="I1251" s="113"/>
    </row>
    <row r="1252" spans="1:9" x14ac:dyDescent="0.2">
      <c r="A1252" s="98"/>
      <c r="B1252" s="113"/>
      <c r="C1252" s="113"/>
      <c r="D1252" s="113"/>
      <c r="E1252" s="113"/>
      <c r="F1252" s="113"/>
      <c r="G1252" s="113"/>
      <c r="H1252" s="113"/>
      <c r="I1252" s="113"/>
    </row>
    <row r="1253" spans="1:9" x14ac:dyDescent="0.2">
      <c r="A1253" s="98"/>
      <c r="B1253" s="113"/>
      <c r="C1253" s="113"/>
      <c r="D1253" s="113"/>
      <c r="E1253" s="113"/>
      <c r="F1253" s="113"/>
      <c r="G1253" s="113"/>
      <c r="H1253" s="113"/>
      <c r="I1253" s="113"/>
    </row>
    <row r="1254" spans="1:9" x14ac:dyDescent="0.2">
      <c r="A1254" s="98"/>
      <c r="B1254" s="113"/>
      <c r="C1254" s="113"/>
      <c r="D1254" s="113"/>
      <c r="E1254" s="113"/>
      <c r="F1254" s="113"/>
      <c r="G1254" s="113"/>
      <c r="H1254" s="113"/>
      <c r="I1254" s="113"/>
    </row>
    <row r="1255" spans="1:9" x14ac:dyDescent="0.2">
      <c r="A1255" s="98"/>
      <c r="B1255" s="113"/>
      <c r="C1255" s="113"/>
      <c r="D1255" s="113"/>
      <c r="E1255" s="113"/>
      <c r="F1255" s="113"/>
      <c r="G1255" s="113"/>
      <c r="H1255" s="113"/>
      <c r="I1255" s="113"/>
    </row>
    <row r="1256" spans="1:9" x14ac:dyDescent="0.2">
      <c r="A1256" s="98"/>
      <c r="B1256" s="113"/>
      <c r="C1256" s="113"/>
      <c r="D1256" s="113"/>
      <c r="E1256" s="113"/>
      <c r="F1256" s="113"/>
      <c r="G1256" s="113"/>
      <c r="H1256" s="113"/>
      <c r="I1256" s="113"/>
    </row>
    <row r="1257" spans="1:9" x14ac:dyDescent="0.2">
      <c r="A1257" s="98"/>
      <c r="B1257" s="113"/>
      <c r="C1257" s="113"/>
      <c r="D1257" s="113"/>
      <c r="E1257" s="113"/>
      <c r="F1257" s="113"/>
      <c r="G1257" s="113"/>
      <c r="H1257" s="113"/>
      <c r="I1257" s="113"/>
    </row>
    <row r="1258" spans="1:9" x14ac:dyDescent="0.2">
      <c r="A1258" s="98"/>
      <c r="B1258" s="113"/>
      <c r="C1258" s="113"/>
      <c r="D1258" s="113"/>
      <c r="E1258" s="113"/>
      <c r="F1258" s="113"/>
      <c r="G1258" s="113"/>
      <c r="H1258" s="113"/>
      <c r="I1258" s="113"/>
    </row>
    <row r="1259" spans="1:9" x14ac:dyDescent="0.2">
      <c r="A1259" s="98"/>
      <c r="B1259" s="113"/>
      <c r="C1259" s="113"/>
      <c r="D1259" s="113"/>
      <c r="E1259" s="113"/>
      <c r="F1259" s="113"/>
      <c r="G1259" s="113"/>
      <c r="H1259" s="113"/>
      <c r="I1259" s="113"/>
    </row>
    <row r="1260" spans="1:9" x14ac:dyDescent="0.2">
      <c r="A1260" s="98"/>
      <c r="B1260" s="113"/>
      <c r="C1260" s="113"/>
      <c r="D1260" s="113"/>
      <c r="E1260" s="113"/>
      <c r="F1260" s="113"/>
      <c r="G1260" s="113"/>
      <c r="H1260" s="113"/>
      <c r="I1260" s="113"/>
    </row>
    <row r="1261" spans="1:9" x14ac:dyDescent="0.2">
      <c r="A1261" s="98"/>
      <c r="B1261" s="113"/>
      <c r="C1261" s="113"/>
      <c r="D1261" s="113"/>
      <c r="E1261" s="113"/>
      <c r="F1261" s="113"/>
      <c r="G1261" s="113"/>
      <c r="H1261" s="113"/>
      <c r="I1261" s="113"/>
    </row>
    <row r="1262" spans="1:9" x14ac:dyDescent="0.2">
      <c r="A1262" s="98"/>
      <c r="B1262" s="113"/>
      <c r="C1262" s="113"/>
      <c r="D1262" s="113"/>
      <c r="E1262" s="113"/>
      <c r="F1262" s="113"/>
      <c r="G1262" s="113"/>
      <c r="H1262" s="113"/>
      <c r="I1262" s="113"/>
    </row>
    <row r="1263" spans="1:9" x14ac:dyDescent="0.2">
      <c r="A1263" s="98"/>
      <c r="B1263" s="113"/>
      <c r="C1263" s="113"/>
      <c r="D1263" s="113"/>
      <c r="E1263" s="113"/>
      <c r="F1263" s="113"/>
      <c r="G1263" s="113"/>
      <c r="H1263" s="113"/>
      <c r="I1263" s="113"/>
    </row>
    <row r="1264" spans="1:9" x14ac:dyDescent="0.2">
      <c r="A1264" s="98"/>
      <c r="B1264" s="113"/>
      <c r="C1264" s="113"/>
      <c r="D1264" s="113"/>
      <c r="E1264" s="113"/>
      <c r="F1264" s="113"/>
      <c r="G1264" s="113"/>
      <c r="H1264" s="113"/>
      <c r="I1264" s="113"/>
    </row>
    <row r="1265" spans="1:9" x14ac:dyDescent="0.2">
      <c r="A1265" s="98"/>
      <c r="B1265" s="113"/>
      <c r="C1265" s="113"/>
      <c r="D1265" s="113"/>
      <c r="E1265" s="113"/>
      <c r="F1265" s="113"/>
      <c r="G1265" s="113"/>
      <c r="H1265" s="113"/>
      <c r="I1265" s="113"/>
    </row>
    <row r="1266" spans="1:9" x14ac:dyDescent="0.2">
      <c r="A1266" s="98"/>
      <c r="B1266" s="113"/>
      <c r="C1266" s="113"/>
      <c r="D1266" s="113"/>
      <c r="E1266" s="113"/>
      <c r="F1266" s="113"/>
      <c r="G1266" s="113"/>
      <c r="H1266" s="113"/>
      <c r="I1266" s="113"/>
    </row>
    <row r="1267" spans="1:9" x14ac:dyDescent="0.2">
      <c r="A1267" s="98"/>
      <c r="B1267" s="113"/>
      <c r="C1267" s="113"/>
      <c r="D1267" s="113"/>
      <c r="E1267" s="113"/>
      <c r="F1267" s="113"/>
      <c r="G1267" s="113"/>
      <c r="H1267" s="113"/>
      <c r="I1267" s="113"/>
    </row>
    <row r="1268" spans="1:9" x14ac:dyDescent="0.2">
      <c r="A1268" s="98"/>
      <c r="B1268" s="113"/>
      <c r="C1268" s="113"/>
      <c r="D1268" s="113"/>
      <c r="E1268" s="113"/>
      <c r="F1268" s="113"/>
      <c r="G1268" s="113"/>
      <c r="H1268" s="113"/>
      <c r="I1268" s="113"/>
    </row>
    <row r="1269" spans="1:9" x14ac:dyDescent="0.2">
      <c r="A1269" s="98"/>
      <c r="B1269" s="113"/>
      <c r="C1269" s="113"/>
      <c r="D1269" s="113"/>
      <c r="E1269" s="113"/>
      <c r="F1269" s="113"/>
      <c r="G1269" s="113"/>
      <c r="H1269" s="113"/>
      <c r="I1269" s="113"/>
    </row>
    <row r="1270" spans="1:9" x14ac:dyDescent="0.2">
      <c r="A1270" s="98"/>
      <c r="B1270" s="113"/>
      <c r="C1270" s="113"/>
      <c r="D1270" s="113"/>
      <c r="E1270" s="113"/>
      <c r="F1270" s="113"/>
      <c r="G1270" s="113"/>
      <c r="H1270" s="113"/>
      <c r="I1270" s="113"/>
    </row>
    <row r="1271" spans="1:9" x14ac:dyDescent="0.2">
      <c r="A1271" s="98"/>
      <c r="B1271" s="113"/>
      <c r="C1271" s="113"/>
      <c r="D1271" s="113"/>
      <c r="E1271" s="113"/>
      <c r="F1271" s="113"/>
      <c r="G1271" s="113"/>
      <c r="H1271" s="113"/>
      <c r="I1271" s="113"/>
    </row>
    <row r="1272" spans="1:9" x14ac:dyDescent="0.2">
      <c r="A1272" s="98"/>
      <c r="B1272" s="113"/>
      <c r="C1272" s="113"/>
      <c r="D1272" s="113"/>
      <c r="E1272" s="113"/>
      <c r="F1272" s="113"/>
      <c r="G1272" s="113"/>
      <c r="H1272" s="113"/>
      <c r="I1272" s="113"/>
    </row>
    <row r="1273" spans="1:9" x14ac:dyDescent="0.2">
      <c r="A1273" s="98"/>
      <c r="B1273" s="113"/>
      <c r="C1273" s="113"/>
      <c r="D1273" s="113"/>
      <c r="E1273" s="113"/>
      <c r="F1273" s="113"/>
      <c r="G1273" s="113"/>
      <c r="H1273" s="113"/>
      <c r="I1273" s="113"/>
    </row>
    <row r="1274" spans="1:9" x14ac:dyDescent="0.2">
      <c r="A1274" s="98"/>
      <c r="B1274" s="113"/>
      <c r="C1274" s="113"/>
      <c r="D1274" s="113"/>
      <c r="E1274" s="113"/>
      <c r="F1274" s="113"/>
      <c r="G1274" s="113"/>
      <c r="H1274" s="113"/>
      <c r="I1274" s="113"/>
    </row>
    <row r="1275" spans="1:9" x14ac:dyDescent="0.2">
      <c r="A1275" s="98"/>
      <c r="B1275" s="113"/>
      <c r="C1275" s="113"/>
      <c r="D1275" s="113"/>
      <c r="E1275" s="113"/>
      <c r="F1275" s="113"/>
      <c r="G1275" s="113"/>
      <c r="H1275" s="113"/>
      <c r="I1275" s="113"/>
    </row>
    <row r="1276" spans="1:9" x14ac:dyDescent="0.2">
      <c r="A1276" s="98"/>
      <c r="B1276" s="113"/>
      <c r="C1276" s="113"/>
      <c r="D1276" s="113"/>
      <c r="E1276" s="113"/>
      <c r="F1276" s="113"/>
      <c r="G1276" s="113"/>
      <c r="H1276" s="113"/>
      <c r="I1276" s="113"/>
    </row>
    <row r="1277" spans="1:9" x14ac:dyDescent="0.2">
      <c r="A1277" s="98"/>
      <c r="B1277" s="113"/>
      <c r="C1277" s="113"/>
      <c r="D1277" s="113"/>
      <c r="E1277" s="113"/>
      <c r="F1277" s="113"/>
      <c r="G1277" s="113"/>
      <c r="H1277" s="113"/>
      <c r="I1277" s="113"/>
    </row>
    <row r="1278" spans="1:9" x14ac:dyDescent="0.2">
      <c r="A1278" s="98"/>
      <c r="B1278" s="113"/>
      <c r="C1278" s="113"/>
      <c r="D1278" s="113"/>
      <c r="E1278" s="113"/>
      <c r="F1278" s="113"/>
      <c r="G1278" s="113"/>
      <c r="H1278" s="113"/>
      <c r="I1278" s="113"/>
    </row>
    <row r="1279" spans="1:9" x14ac:dyDescent="0.2">
      <c r="A1279" s="98"/>
      <c r="B1279" s="113"/>
      <c r="C1279" s="113"/>
      <c r="D1279" s="113"/>
      <c r="E1279" s="113"/>
      <c r="F1279" s="113"/>
      <c r="G1279" s="113"/>
      <c r="H1279" s="113"/>
      <c r="I1279" s="113"/>
    </row>
    <row r="1280" spans="1:9" x14ac:dyDescent="0.2">
      <c r="A1280" s="98"/>
      <c r="B1280" s="113"/>
      <c r="C1280" s="113"/>
      <c r="D1280" s="113"/>
      <c r="E1280" s="113"/>
      <c r="F1280" s="113"/>
      <c r="G1280" s="113"/>
      <c r="H1280" s="113"/>
      <c r="I1280" s="113"/>
    </row>
    <row r="1281" spans="1:9" x14ac:dyDescent="0.2">
      <c r="A1281" s="98"/>
      <c r="B1281" s="113"/>
      <c r="C1281" s="113"/>
      <c r="D1281" s="113"/>
      <c r="E1281" s="113"/>
      <c r="F1281" s="113"/>
      <c r="G1281" s="113"/>
      <c r="H1281" s="113"/>
      <c r="I1281" s="113"/>
    </row>
    <row r="1282" spans="1:9" x14ac:dyDescent="0.2">
      <c r="A1282" s="98"/>
      <c r="B1282" s="113"/>
      <c r="C1282" s="113"/>
      <c r="D1282" s="113"/>
      <c r="E1282" s="113"/>
      <c r="F1282" s="113"/>
      <c r="G1282" s="113"/>
      <c r="H1282" s="113"/>
      <c r="I1282" s="113"/>
    </row>
    <row r="1283" spans="1:9" x14ac:dyDescent="0.2">
      <c r="A1283" s="98"/>
      <c r="B1283" s="113"/>
      <c r="C1283" s="113"/>
      <c r="D1283" s="113"/>
      <c r="E1283" s="113"/>
      <c r="F1283" s="113"/>
      <c r="G1283" s="113"/>
      <c r="H1283" s="113"/>
      <c r="I1283" s="113"/>
    </row>
    <row r="1284" spans="1:9" x14ac:dyDescent="0.2">
      <c r="A1284" s="98"/>
      <c r="B1284" s="113"/>
      <c r="C1284" s="113"/>
      <c r="D1284" s="113"/>
      <c r="E1284" s="113"/>
      <c r="F1284" s="113"/>
      <c r="G1284" s="113"/>
      <c r="H1284" s="113"/>
      <c r="I1284" s="113"/>
    </row>
  </sheetData>
  <sheetProtection algorithmName="SHA-512" hashValue="NZT5V/+21XMCEj3avoXAOXat3Xoqo09TwrY03RGca6x58vp8O5BGgLmzQ5qM7JDc4xy+zeJyGiWgE10xQunjaA==" saltValue="ZWU0MSEXOuSd1ZlrQerNYw==" spinCount="100000" sheet="1" objects="1" scenarios="1" formatCells="0" formatColumns="0" formatRows="0" insertColumns="0" insertRows="0"/>
  <mergeCells count="168">
    <mergeCell ref="A1:I1"/>
    <mergeCell ref="A2:I2"/>
    <mergeCell ref="A3:I3"/>
    <mergeCell ref="A4:E4"/>
    <mergeCell ref="F4:I4"/>
    <mergeCell ref="A5:E5"/>
    <mergeCell ref="F5:I5"/>
    <mergeCell ref="A10:A11"/>
    <mergeCell ref="B10:B11"/>
    <mergeCell ref="C10:C11"/>
    <mergeCell ref="D10:E10"/>
    <mergeCell ref="F10:H10"/>
    <mergeCell ref="I10:I11"/>
    <mergeCell ref="A6:I6"/>
    <mergeCell ref="A7:E7"/>
    <mergeCell ref="F7:I7"/>
    <mergeCell ref="A8:E8"/>
    <mergeCell ref="F8:I8"/>
    <mergeCell ref="A9:I9"/>
    <mergeCell ref="C13:G13"/>
    <mergeCell ref="C50:G50"/>
    <mergeCell ref="C65:G65"/>
    <mergeCell ref="C66:F66"/>
    <mergeCell ref="C93:F93"/>
    <mergeCell ref="C111:F111"/>
    <mergeCell ref="C345:F345"/>
    <mergeCell ref="C360:G360"/>
    <mergeCell ref="C361:F361"/>
    <mergeCell ref="C191:G191"/>
    <mergeCell ref="C208:G208"/>
    <mergeCell ref="C209:F209"/>
    <mergeCell ref="C233:F233"/>
    <mergeCell ref="C248:F248"/>
    <mergeCell ref="C265:G265"/>
    <mergeCell ref="C122:G122"/>
    <mergeCell ref="C123:F123"/>
    <mergeCell ref="C142:F142"/>
    <mergeCell ref="C151:F151"/>
    <mergeCell ref="C160:F160"/>
    <mergeCell ref="C179:F179"/>
    <mergeCell ref="C393:F393"/>
    <mergeCell ref="C411:F411"/>
    <mergeCell ref="C425:F425"/>
    <mergeCell ref="C278:G278"/>
    <mergeCell ref="C300:F300"/>
    <mergeCell ref="C307:F307"/>
    <mergeCell ref="C317:F317"/>
    <mergeCell ref="C338:G338"/>
    <mergeCell ref="C339:F339"/>
    <mergeCell ref="C506:F506"/>
    <mergeCell ref="C578:F578"/>
    <mergeCell ref="C589:F589"/>
    <mergeCell ref="C651:G651"/>
    <mergeCell ref="C652:F652"/>
    <mergeCell ref="C673:F673"/>
    <mergeCell ref="C443:F443"/>
    <mergeCell ref="C467:F467"/>
    <mergeCell ref="C473:F473"/>
    <mergeCell ref="C492:G492"/>
    <mergeCell ref="C493:F493"/>
    <mergeCell ref="C498:F498"/>
    <mergeCell ref="C916:F916"/>
    <mergeCell ref="C937:G937"/>
    <mergeCell ref="C787:F787"/>
    <mergeCell ref="C789:F789"/>
    <mergeCell ref="C792:F792"/>
    <mergeCell ref="A797:I797"/>
    <mergeCell ref="C798:G798"/>
    <mergeCell ref="C801:F801"/>
    <mergeCell ref="C684:F684"/>
    <mergeCell ref="C716:F716"/>
    <mergeCell ref="C743:F743"/>
    <mergeCell ref="C753:F753"/>
    <mergeCell ref="C774:F774"/>
    <mergeCell ref="C785:F785"/>
    <mergeCell ref="C899:F899"/>
    <mergeCell ref="A905:I905"/>
    <mergeCell ref="C906:G906"/>
    <mergeCell ref="C907:G907"/>
    <mergeCell ref="C910:G910"/>
    <mergeCell ref="C915:G915"/>
    <mergeCell ref="C810:F810"/>
    <mergeCell ref="C854:F854"/>
    <mergeCell ref="C863:F863"/>
    <mergeCell ref="C864:F864"/>
    <mergeCell ref="C873:F873"/>
    <mergeCell ref="C895:F895"/>
    <mergeCell ref="C1117:H1117"/>
    <mergeCell ref="C1118:E1118"/>
    <mergeCell ref="A1085:I1085"/>
    <mergeCell ref="C1086:G1086"/>
    <mergeCell ref="A1115:G1115"/>
    <mergeCell ref="C1058:G1058"/>
    <mergeCell ref="C1065:G1065"/>
    <mergeCell ref="C1068:G1068"/>
    <mergeCell ref="C1069:G1069"/>
    <mergeCell ref="C1077:G1077"/>
    <mergeCell ref="C1083:G1083"/>
    <mergeCell ref="A1116:I1116"/>
    <mergeCell ref="C986:G986"/>
    <mergeCell ref="C1002:G1002"/>
    <mergeCell ref="C1015:G1015"/>
    <mergeCell ref="C1018:G1018"/>
    <mergeCell ref="C1031:G1031"/>
    <mergeCell ref="C1057:G1057"/>
    <mergeCell ref="C923:G923"/>
    <mergeCell ref="C941:G941"/>
    <mergeCell ref="C979:G979"/>
    <mergeCell ref="A984:I984"/>
    <mergeCell ref="C985:G985"/>
    <mergeCell ref="A1129:I1129"/>
    <mergeCell ref="A1130:B1130"/>
    <mergeCell ref="C1130:G1130"/>
    <mergeCell ref="A1131:I1131"/>
    <mergeCell ref="C1132:G1132"/>
    <mergeCell ref="C1133:G1133"/>
    <mergeCell ref="A1120:F1120"/>
    <mergeCell ref="A1124:I1124"/>
    <mergeCell ref="A1125:I1125"/>
    <mergeCell ref="A1126:I1126"/>
    <mergeCell ref="A1127:I1127"/>
    <mergeCell ref="A1128:I1128"/>
    <mergeCell ref="A1122:F1122"/>
    <mergeCell ref="A1121:I1121"/>
    <mergeCell ref="G1122:H1122"/>
    <mergeCell ref="C1143:G1143"/>
    <mergeCell ref="C1144:G1144"/>
    <mergeCell ref="C1145:G1145"/>
    <mergeCell ref="C1134:G1134"/>
    <mergeCell ref="C1135:G1135"/>
    <mergeCell ref="C1136:G1136"/>
    <mergeCell ref="C1137:G1137"/>
    <mergeCell ref="C1138:G1138"/>
    <mergeCell ref="C1139:G1139"/>
    <mergeCell ref="C1140:G1140"/>
    <mergeCell ref="C1141:G1141"/>
    <mergeCell ref="C1142:G1142"/>
    <mergeCell ref="A1174:I1174"/>
    <mergeCell ref="A1165:B1165"/>
    <mergeCell ref="C1165:E1165"/>
    <mergeCell ref="A1166:B1166"/>
    <mergeCell ref="C1166:G1166"/>
    <mergeCell ref="A1167:I1167"/>
    <mergeCell ref="A1168:I1168"/>
    <mergeCell ref="C1159:G1159"/>
    <mergeCell ref="H1159:I1159"/>
    <mergeCell ref="A1163:B1163"/>
    <mergeCell ref="C1163:E1163"/>
    <mergeCell ref="A1164:B1164"/>
    <mergeCell ref="C1164:E1164"/>
    <mergeCell ref="A1169:I1169"/>
    <mergeCell ref="A1170:I1170"/>
    <mergeCell ref="A1171:I1171"/>
    <mergeCell ref="A1172:I1172"/>
    <mergeCell ref="A1173:I1173"/>
    <mergeCell ref="B1161:H1161"/>
    <mergeCell ref="C1152:G1152"/>
    <mergeCell ref="C1153:G1153"/>
    <mergeCell ref="A1155:B1155"/>
    <mergeCell ref="C1155:G1155"/>
    <mergeCell ref="C1157:G1157"/>
    <mergeCell ref="A1158:I1158"/>
    <mergeCell ref="C1146:G1146"/>
    <mergeCell ref="C1147:G1147"/>
    <mergeCell ref="C1148:G1148"/>
    <mergeCell ref="C1149:G1149"/>
    <mergeCell ref="C1150:G1150"/>
    <mergeCell ref="C1151:G1151"/>
  </mergeCells>
  <hyperlinks>
    <hyperlink ref="C1132" location="presup.NACION!C17" display="TREBAJOS PREPARATORIOS (todas las demoliciones, extracciones  picados contemplan el retiro de la obra)"/>
    <hyperlink ref="C1133:G1133" location="presup.NACION!C48" display="MOVIMIENTO DE SUELOS (todas las excavaciones contemplan carga contenedor y/o desparramo en el mismo)"/>
    <hyperlink ref="C1134:G1134" location="presup.NACION!C57" display="ESTRUCTURA RESISTENTE"/>
    <hyperlink ref="C1135:G1135" location="presup.NACION!C101" display="ALBAÑILERIA"/>
    <hyperlink ref="C1136:G1136" location="presup.NACION!C147" display="REVESTIMIENTOS"/>
    <hyperlink ref="C1137:G1137" location="presup.NACION!C160" display="PISOS Y ZÓCALOS"/>
    <hyperlink ref="C1138:G1138" location="presup.NACION!C184" display="MARMOLERIA"/>
    <hyperlink ref="C1139:G1139" location="presup.NACION!C160" display="CUBIERTAS Y TECHADOS"/>
    <hyperlink ref="C1140:G1140" location="presup.NACION!C218" display="CIELORRASOS"/>
    <hyperlink ref="C1141:G1141" location="presup.NACION!C229" display="CARPINTERIAS (incluye colocación)"/>
    <hyperlink ref="C1142:G1142" location="presup.NACION!C294" display="INSTALACIÓN ELECTRICA (artefactos nuevos inluyen colocación)"/>
    <hyperlink ref="C1143:G1143" location="presup.NACION!C414" display="INSTALACIÓN SANITARIA (artefactos nuevos incluyen colocación)"/>
    <hyperlink ref="C1144:G1144" location="presup.NACION!C524" display="INSTALACIÓN GAS (artefactos nuevos incluyen colocación)"/>
    <hyperlink ref="C1145:G1145" location="presup.NACION!C580" display="INSTALACIÓN ELECTROMECÁNICA"/>
    <hyperlink ref="C1146:G1146" location="presup.NACION!C586" display="CALEFACCIÓN"/>
    <hyperlink ref="C1147:G1147" location="presup.NACION!C628" display="INSTALACIÓN DE SEGURIDAD"/>
    <hyperlink ref="C1148:G1148" location="presup.NACION!C657" display="CRISTALES, ESPEJOS Y VIDRIOS"/>
    <hyperlink ref="C1149:G1149" location="presup.NACION!C667" display="PINTURAS (incluye manos necesarias y tratamiento previo)"/>
    <hyperlink ref="C1150:G1150" location="presup.NACION!C688" display="SEÑALETICA"/>
    <hyperlink ref="C1151:G1151" location="presup.NACION!C696" display="OBRAS EXTERIORES"/>
    <hyperlink ref="C1152:G1152" location="presup.NACION!C707" display="LIMPIEZA DE OBRA"/>
    <hyperlink ref="C1153:G1153" location="presup.NACION!C710" display="VARIOS"/>
    <hyperlink ref="J13" location="'PRESUPUESTO NACION'!A749" display="RESUMEN"/>
    <hyperlink ref="J50" location="'PRESUPUESTO NACION'!A749" display="RESUMEN"/>
    <hyperlink ref="J65" location="'PRESUPUESTO NACION'!A749" display="RESUMEN"/>
    <hyperlink ref="J122" location="'PRESUPUESTO NACION'!A749" display="RESUMEN"/>
    <hyperlink ref="J191" location="'PRESUPUESTO NACION'!A749" display="RESUMEN"/>
    <hyperlink ref="J208" location="'PRESUPUESTO NACION'!A749" display="RESUMEN"/>
    <hyperlink ref="J265" location="'PRESUPUESTO NACION'!A749" display="RESUMEN"/>
    <hyperlink ref="J278" location="'PRESUPUESTO NACION'!A749" display="RESUMEN"/>
    <hyperlink ref="J338" location="'PRESUPUESTO NACION'!A749" display="RESUMEN"/>
    <hyperlink ref="J360" location="'PRESUPUESTO NACION'!A749" display="RESUMEN"/>
    <hyperlink ref="J492" location="'PRESUPUESTO NACION'!A749" display="RESUMEN"/>
    <hyperlink ref="J651" location="'PRESUPUESTO NACION'!A749" display="RESUMEN"/>
    <hyperlink ref="J798" location="'PRESUPUESTO NACION'!A749" display="RESUMEN"/>
    <hyperlink ref="J906" location="'PRESUPUESTO NACION'!A749" display="RESUMEN"/>
    <hyperlink ref="J915" location="'PRESUPUESTO NACION'!A749" display="RESUMEN"/>
    <hyperlink ref="J985" location="'PRESUPUESTO NACION'!A749" display="RESUMEN"/>
    <hyperlink ref="J1018" location="'PRESUPUESTO NACION'!A749" display="RESUMEN"/>
    <hyperlink ref="J1031" location="'PRESUPUESTO NACION'!A749" display="RESUMEN"/>
    <hyperlink ref="J1057" location="'PRESUPUESTO NACION'!A749" display="RESUMEN"/>
    <hyperlink ref="J1068" location="'PRESUPUESTO NACION'!A749" display="RESUMEN"/>
    <hyperlink ref="J1083" location="'PRESUPUESTO NACION'!A749" display="RESUMEN"/>
    <hyperlink ref="J1086" location="'PRESUPUESTO NACION'!A749" display="RESUMEN"/>
  </hyperlinks>
  <printOptions horizontalCentered="1"/>
  <pageMargins left="0.39370078740157483" right="0.39370078740157483" top="0.59055118110236227" bottom="1.1811023622047245" header="0" footer="0"/>
  <pageSetup paperSize="9" scale="62" orientation="portrait" horizontalDpi="4294967294" verticalDpi="4294967295" r:id="rId1"/>
  <headerFooter alignWithMargins="0">
    <oddHeader>&amp;L&amp;G</oddHeader>
    <oddFooter>&amp;L&amp;G&amp;R&amp;P</oddFooter>
  </headerFooter>
  <rowBreaks count="3" manualBreakCount="3">
    <brk id="445" max="8" man="1"/>
    <brk id="491" max="8" man="1"/>
    <brk id="1126" min="1" max="8" man="1"/>
  </rowBreaks>
  <ignoredErrors>
    <ignoredError sqref="B933:B935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>
      <selection activeCell="D21" sqref="D21"/>
    </sheetView>
  </sheetViews>
  <sheetFormatPr baseColWidth="10" defaultRowHeight="12.75" x14ac:dyDescent="0.2"/>
  <cols>
    <col min="1" max="1" width="5.42578125" customWidth="1"/>
    <col min="2" max="2" width="18.28515625" customWidth="1"/>
    <col min="3" max="3" width="16.85546875" customWidth="1"/>
    <col min="5" max="5" width="17" customWidth="1"/>
    <col min="6" max="6" width="15.5703125" customWidth="1"/>
  </cols>
  <sheetData>
    <row r="2" spans="2:8" ht="13.5" thickBot="1" x14ac:dyDescent="0.25"/>
    <row r="3" spans="2:8" ht="21" thickBot="1" x14ac:dyDescent="0.3">
      <c r="B3" s="574" t="s">
        <v>1111</v>
      </c>
      <c r="C3" s="575"/>
      <c r="D3" s="575"/>
      <c r="E3" s="575"/>
      <c r="F3" s="576"/>
      <c r="G3" s="264"/>
      <c r="H3" s="264"/>
    </row>
    <row r="4" spans="2:8" ht="18.75" thickBot="1" x14ac:dyDescent="0.3">
      <c r="B4" s="577" t="s">
        <v>1047</v>
      </c>
      <c r="C4" s="578"/>
      <c r="D4" s="578"/>
      <c r="E4" s="578"/>
      <c r="F4" s="579"/>
      <c r="G4" s="264"/>
      <c r="H4" s="264"/>
    </row>
    <row r="5" spans="2:8" ht="16.5" thickBot="1" x14ac:dyDescent="0.3">
      <c r="B5" s="580" t="s">
        <v>1048</v>
      </c>
      <c r="C5" s="581"/>
      <c r="D5" s="582" t="s">
        <v>252</v>
      </c>
      <c r="E5" s="580" t="s">
        <v>1049</v>
      </c>
      <c r="F5" s="584"/>
      <c r="G5" s="264"/>
      <c r="H5" s="264"/>
    </row>
    <row r="6" spans="2:8" ht="15.75" thickBot="1" x14ac:dyDescent="0.3">
      <c r="B6" s="265" t="s">
        <v>1050</v>
      </c>
      <c r="C6" s="265" t="s">
        <v>1051</v>
      </c>
      <c r="D6" s="583"/>
      <c r="E6" s="265" t="s">
        <v>1050</v>
      </c>
      <c r="F6" s="265" t="s">
        <v>1051</v>
      </c>
      <c r="G6" s="264"/>
      <c r="H6" s="264"/>
    </row>
    <row r="7" spans="2:8" ht="15" x14ac:dyDescent="0.25">
      <c r="B7" s="266">
        <v>1300000</v>
      </c>
      <c r="C7" s="266">
        <v>1300000</v>
      </c>
      <c r="D7" s="267">
        <v>0.05</v>
      </c>
      <c r="E7" s="268">
        <v>65000</v>
      </c>
      <c r="F7" s="269">
        <v>65000</v>
      </c>
      <c r="G7" s="264"/>
      <c r="H7" s="264"/>
    </row>
    <row r="8" spans="2:8" ht="15" x14ac:dyDescent="0.25">
      <c r="B8" s="270">
        <v>5200000</v>
      </c>
      <c r="C8" s="271">
        <f t="shared" ref="C8:C13" si="0">B8+C7</f>
        <v>6500000</v>
      </c>
      <c r="D8" s="272">
        <v>0.04</v>
      </c>
      <c r="E8" s="271">
        <v>208000</v>
      </c>
      <c r="F8" s="271">
        <f t="shared" ref="F8:F13" si="1">F7+E8</f>
        <v>273000</v>
      </c>
      <c r="G8" s="264"/>
      <c r="H8" s="264"/>
    </row>
    <row r="9" spans="2:8" ht="15" x14ac:dyDescent="0.25">
      <c r="B9" s="270">
        <f>C8</f>
        <v>6500000</v>
      </c>
      <c r="C9" s="271">
        <f t="shared" si="0"/>
        <v>13000000</v>
      </c>
      <c r="D9" s="272">
        <v>0.03</v>
      </c>
      <c r="E9" s="271">
        <v>195000</v>
      </c>
      <c r="F9" s="271">
        <f t="shared" si="1"/>
        <v>468000</v>
      </c>
      <c r="G9" s="264"/>
      <c r="H9" s="264"/>
    </row>
    <row r="10" spans="2:8" ht="15" x14ac:dyDescent="0.25">
      <c r="B10" s="270">
        <f>C9</f>
        <v>13000000</v>
      </c>
      <c r="C10" s="271">
        <f t="shared" si="0"/>
        <v>26000000</v>
      </c>
      <c r="D10" s="272">
        <v>2.5000000000000001E-2</v>
      </c>
      <c r="E10" s="271">
        <v>325000</v>
      </c>
      <c r="F10" s="271">
        <f t="shared" si="1"/>
        <v>793000</v>
      </c>
      <c r="G10" s="264"/>
      <c r="H10" s="264"/>
    </row>
    <row r="11" spans="2:8" ht="15" x14ac:dyDescent="0.25">
      <c r="B11" s="270">
        <f>C10</f>
        <v>26000000</v>
      </c>
      <c r="C11" s="271">
        <f t="shared" si="0"/>
        <v>52000000</v>
      </c>
      <c r="D11" s="272">
        <v>0.02</v>
      </c>
      <c r="E11" s="271">
        <v>520000</v>
      </c>
      <c r="F11" s="271">
        <f t="shared" si="1"/>
        <v>1313000</v>
      </c>
      <c r="G11" s="264"/>
      <c r="H11" s="264"/>
    </row>
    <row r="12" spans="2:8" ht="15" x14ac:dyDescent="0.25">
      <c r="B12" s="270">
        <f>C11</f>
        <v>52000000</v>
      </c>
      <c r="C12" s="271">
        <f t="shared" si="0"/>
        <v>104000000</v>
      </c>
      <c r="D12" s="272">
        <v>1.4999999999999999E-2</v>
      </c>
      <c r="E12" s="271">
        <v>780000</v>
      </c>
      <c r="F12" s="271">
        <f t="shared" si="1"/>
        <v>2093000</v>
      </c>
      <c r="G12" s="264"/>
      <c r="H12" s="264"/>
    </row>
    <row r="13" spans="2:8" ht="15" x14ac:dyDescent="0.25">
      <c r="B13" s="270">
        <f>C12</f>
        <v>104000000</v>
      </c>
      <c r="C13" s="271">
        <f t="shared" si="0"/>
        <v>208000000</v>
      </c>
      <c r="D13" s="272">
        <v>0.01</v>
      </c>
      <c r="E13" s="271">
        <v>1040000</v>
      </c>
      <c r="F13" s="271">
        <f t="shared" si="1"/>
        <v>3133000</v>
      </c>
      <c r="G13" s="264"/>
      <c r="H13" s="264"/>
    </row>
    <row r="14" spans="2:8" ht="15" x14ac:dyDescent="0.25">
      <c r="B14" s="425" t="s">
        <v>1052</v>
      </c>
      <c r="C14" s="426"/>
      <c r="D14" s="272">
        <v>5.0000000000000001E-3</v>
      </c>
      <c r="E14" s="426"/>
      <c r="F14" s="426"/>
      <c r="G14" s="264"/>
      <c r="H14" s="264"/>
    </row>
    <row r="15" spans="2:8" ht="15.75" thickBot="1" x14ac:dyDescent="0.3">
      <c r="B15" s="273"/>
      <c r="C15" s="274"/>
      <c r="D15" s="274"/>
      <c r="E15" s="427"/>
      <c r="F15" s="427"/>
      <c r="G15" s="428" t="s">
        <v>1053</v>
      </c>
      <c r="H15" s="264">
        <v>1300</v>
      </c>
    </row>
  </sheetData>
  <sheetProtection algorithmName="SHA-512" hashValue="bibUjBw/Hee8kkI/fyh+DuOFFNG2Khv9Z/HOlKRADDHiMOYYoHTMBDPgd6E+zS9h8mskop6VxCN6yPWo0PrgWw==" saltValue="q6I36/f433vMW0grweHuDQ==" spinCount="100000" sheet="1" objects="1" scenarios="1"/>
  <mergeCells count="5">
    <mergeCell ref="B3:F3"/>
    <mergeCell ref="B4:F4"/>
    <mergeCell ref="B5:C5"/>
    <mergeCell ref="D5:D6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4"/>
  <sheetViews>
    <sheetView zoomScale="75" zoomScaleNormal="75" zoomScaleSheetLayoutView="75" workbookViewId="0">
      <selection activeCell="C6" sqref="C6"/>
    </sheetView>
  </sheetViews>
  <sheetFormatPr baseColWidth="10" defaultColWidth="11.42578125" defaultRowHeight="12.75" x14ac:dyDescent="0.2"/>
  <cols>
    <col min="1" max="1" width="7" style="209" customWidth="1"/>
    <col min="2" max="2" width="33" style="204" customWidth="1"/>
    <col min="3" max="3" width="15.85546875" style="212" customWidth="1"/>
    <col min="4" max="4" width="13.28515625" style="276" customWidth="1"/>
    <col min="5" max="5" width="2.42578125" style="211" customWidth="1"/>
    <col min="6" max="15" width="14.7109375" style="204" customWidth="1"/>
    <col min="16" max="16" width="15.7109375" style="204" customWidth="1"/>
    <col min="17" max="17" width="16.28515625" style="204" customWidth="1"/>
    <col min="18" max="18" width="11.5703125" style="205" bestFit="1" customWidth="1"/>
    <col min="19" max="16384" width="11.42578125" style="204"/>
  </cols>
  <sheetData>
    <row r="2" spans="1:18" ht="12.95" customHeight="1" x14ac:dyDescent="0.2">
      <c r="A2" s="204"/>
      <c r="C2" s="204"/>
      <c r="D2" s="205"/>
      <c r="E2" s="204"/>
    </row>
    <row r="3" spans="1:18" ht="12.95" customHeight="1" x14ac:dyDescent="0.2">
      <c r="A3" s="585" t="s">
        <v>1</v>
      </c>
      <c r="B3" s="586"/>
      <c r="C3" s="608"/>
      <c r="D3" s="609"/>
      <c r="E3" s="609"/>
      <c r="F3" s="610"/>
      <c r="G3" s="281"/>
    </row>
    <row r="4" spans="1:18" ht="12.95" customHeight="1" x14ac:dyDescent="0.2">
      <c r="A4" s="206" t="s">
        <v>2</v>
      </c>
      <c r="B4" s="207"/>
      <c r="C4" s="611"/>
      <c r="D4" s="609"/>
      <c r="E4" s="609"/>
      <c r="F4" s="610"/>
      <c r="G4" s="281"/>
      <c r="H4" s="208"/>
    </row>
    <row r="5" spans="1:18" ht="12.95" customHeight="1" x14ac:dyDescent="0.3">
      <c r="B5" s="209"/>
      <c r="C5" s="210"/>
    </row>
    <row r="6" spans="1:18" ht="12.95" customHeight="1" x14ac:dyDescent="0.2">
      <c r="A6" s="209" t="s">
        <v>1026</v>
      </c>
    </row>
    <row r="7" spans="1:18" ht="20.100000000000001" customHeight="1" thickBot="1" x14ac:dyDescent="0.25"/>
    <row r="8" spans="1:18" ht="13.5" thickBot="1" x14ac:dyDescent="0.25">
      <c r="A8" s="587" t="s">
        <v>1027</v>
      </c>
      <c r="B8" s="588"/>
      <c r="C8" s="589" t="s">
        <v>1028</v>
      </c>
      <c r="D8" s="591" t="s">
        <v>1029</v>
      </c>
      <c r="E8" s="213"/>
      <c r="F8" s="593" t="s">
        <v>1030</v>
      </c>
      <c r="G8" s="594"/>
      <c r="H8" s="594"/>
      <c r="I8" s="594"/>
      <c r="J8" s="594"/>
      <c r="K8" s="594"/>
      <c r="L8" s="594"/>
      <c r="M8" s="594"/>
      <c r="N8" s="594"/>
      <c r="O8" s="594"/>
      <c r="P8" s="594"/>
      <c r="Q8" s="595"/>
    </row>
    <row r="9" spans="1:18" ht="13.5" thickBot="1" x14ac:dyDescent="0.25">
      <c r="A9" s="214" t="s">
        <v>1031</v>
      </c>
      <c r="B9" s="215" t="s">
        <v>1032</v>
      </c>
      <c r="C9" s="590"/>
      <c r="D9" s="592"/>
      <c r="E9" s="216">
        <v>0</v>
      </c>
      <c r="F9" s="217">
        <v>1</v>
      </c>
      <c r="G9" s="218">
        <v>2</v>
      </c>
      <c r="H9" s="218">
        <v>3</v>
      </c>
      <c r="I9" s="217">
        <v>4</v>
      </c>
      <c r="J9" s="218">
        <v>5</v>
      </c>
      <c r="K9" s="218">
        <v>6</v>
      </c>
      <c r="L9" s="218">
        <v>7</v>
      </c>
      <c r="M9" s="218">
        <v>8</v>
      </c>
      <c r="N9" s="218">
        <v>9</v>
      </c>
      <c r="O9" s="218">
        <v>10</v>
      </c>
      <c r="P9" s="218">
        <v>11</v>
      </c>
      <c r="Q9" s="218">
        <v>12</v>
      </c>
    </row>
    <row r="10" spans="1:18" ht="10.5" customHeight="1" x14ac:dyDescent="0.2">
      <c r="A10" s="596">
        <v>1</v>
      </c>
      <c r="B10" s="599" t="s">
        <v>1045</v>
      </c>
      <c r="C10" s="602">
        <f>'PRESUPUESTO '!H1132</f>
        <v>731708.4142</v>
      </c>
      <c r="D10" s="605">
        <f>'PRESUPUESTO '!I1132</f>
        <v>0.10040989995754625</v>
      </c>
      <c r="E10" s="219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1">
        <f>SUM(F10:Q10)</f>
        <v>0</v>
      </c>
    </row>
    <row r="11" spans="1:18" ht="9" customHeight="1" x14ac:dyDescent="0.2">
      <c r="A11" s="597"/>
      <c r="B11" s="600"/>
      <c r="C11" s="603"/>
      <c r="D11" s="606"/>
      <c r="E11" s="222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4"/>
    </row>
    <row r="12" spans="1:18" ht="10.5" customHeight="1" thickBot="1" x14ac:dyDescent="0.25">
      <c r="A12" s="598"/>
      <c r="B12" s="601"/>
      <c r="C12" s="604"/>
      <c r="D12" s="607"/>
      <c r="E12" s="225"/>
      <c r="F12" s="226">
        <f t="shared" ref="F12:Q12" si="0">+$D$10*F10*100</f>
        <v>0</v>
      </c>
      <c r="G12" s="226">
        <f t="shared" si="0"/>
        <v>0</v>
      </c>
      <c r="H12" s="226">
        <f t="shared" si="0"/>
        <v>0</v>
      </c>
      <c r="I12" s="226">
        <f t="shared" si="0"/>
        <v>0</v>
      </c>
      <c r="J12" s="226">
        <f t="shared" si="0"/>
        <v>0</v>
      </c>
      <c r="K12" s="226">
        <f t="shared" si="0"/>
        <v>0</v>
      </c>
      <c r="L12" s="226">
        <f t="shared" si="0"/>
        <v>0</v>
      </c>
      <c r="M12" s="226">
        <f t="shared" si="0"/>
        <v>0</v>
      </c>
      <c r="N12" s="226">
        <f t="shared" si="0"/>
        <v>0</v>
      </c>
      <c r="O12" s="226">
        <f t="shared" si="0"/>
        <v>0</v>
      </c>
      <c r="P12" s="226">
        <f t="shared" si="0"/>
        <v>0</v>
      </c>
      <c r="Q12" s="226">
        <f t="shared" si="0"/>
        <v>0</v>
      </c>
      <c r="R12" s="227">
        <f>SUM(F12:Q12)</f>
        <v>0</v>
      </c>
    </row>
    <row r="13" spans="1:18" ht="10.5" customHeight="1" x14ac:dyDescent="0.2">
      <c r="A13" s="596">
        <v>2</v>
      </c>
      <c r="B13" s="599" t="s">
        <v>1033</v>
      </c>
      <c r="C13" s="602">
        <f>'PRESUPUESTO '!H1133</f>
        <v>239121.533</v>
      </c>
      <c r="D13" s="605">
        <f>'PRESUPUESTO '!I1133</f>
        <v>3.2813848713870775E-2</v>
      </c>
      <c r="E13" s="219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1">
        <f>SUM(F13:Q13)</f>
        <v>0</v>
      </c>
    </row>
    <row r="14" spans="1:18" ht="9.75" customHeight="1" x14ac:dyDescent="0.2">
      <c r="A14" s="597"/>
      <c r="B14" s="600"/>
      <c r="C14" s="603"/>
      <c r="D14" s="606"/>
      <c r="E14" s="222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4"/>
    </row>
    <row r="15" spans="1:18" ht="10.5" customHeight="1" thickBot="1" x14ac:dyDescent="0.25">
      <c r="A15" s="598"/>
      <c r="B15" s="601"/>
      <c r="C15" s="604"/>
      <c r="D15" s="607"/>
      <c r="E15" s="225"/>
      <c r="F15" s="226">
        <f t="shared" ref="F15:Q15" si="1">+$D$13*F13*100</f>
        <v>0</v>
      </c>
      <c r="G15" s="226">
        <f t="shared" si="1"/>
        <v>0</v>
      </c>
      <c r="H15" s="226">
        <f t="shared" si="1"/>
        <v>0</v>
      </c>
      <c r="I15" s="226">
        <f t="shared" si="1"/>
        <v>0</v>
      </c>
      <c r="J15" s="226">
        <f t="shared" si="1"/>
        <v>0</v>
      </c>
      <c r="K15" s="226">
        <f t="shared" si="1"/>
        <v>0</v>
      </c>
      <c r="L15" s="226">
        <f t="shared" si="1"/>
        <v>0</v>
      </c>
      <c r="M15" s="226">
        <f t="shared" si="1"/>
        <v>0</v>
      </c>
      <c r="N15" s="226">
        <f t="shared" si="1"/>
        <v>0</v>
      </c>
      <c r="O15" s="226">
        <f t="shared" si="1"/>
        <v>0</v>
      </c>
      <c r="P15" s="226">
        <f t="shared" si="1"/>
        <v>0</v>
      </c>
      <c r="Q15" s="226">
        <f t="shared" si="1"/>
        <v>0</v>
      </c>
      <c r="R15" s="227">
        <f>SUM(F15:Q15)</f>
        <v>0</v>
      </c>
    </row>
    <row r="16" spans="1:18" ht="10.5" customHeight="1" x14ac:dyDescent="0.2">
      <c r="A16" s="596">
        <v>3</v>
      </c>
      <c r="B16" s="599" t="s">
        <v>56</v>
      </c>
      <c r="C16" s="602">
        <f>'PRESUPUESTO '!H1134</f>
        <v>1633984.2204999998</v>
      </c>
      <c r="D16" s="605">
        <f>'PRESUPUESTO '!I1134</f>
        <v>0.22422619301432403</v>
      </c>
      <c r="E16" s="219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4">
        <f>SUM(F16:Q16)</f>
        <v>0</v>
      </c>
    </row>
    <row r="17" spans="1:18" ht="9" customHeight="1" x14ac:dyDescent="0.2">
      <c r="A17" s="597"/>
      <c r="B17" s="600"/>
      <c r="C17" s="603"/>
      <c r="D17" s="606"/>
      <c r="E17" s="222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0.5" customHeight="1" thickBot="1" x14ac:dyDescent="0.25">
      <c r="A18" s="598"/>
      <c r="B18" s="601"/>
      <c r="C18" s="604"/>
      <c r="D18" s="607"/>
      <c r="E18" s="225"/>
      <c r="F18" s="226">
        <f t="shared" ref="F18:Q18" si="2">+$D$16*F16*100</f>
        <v>0</v>
      </c>
      <c r="G18" s="226">
        <f t="shared" si="2"/>
        <v>0</v>
      </c>
      <c r="H18" s="226">
        <f t="shared" si="2"/>
        <v>0</v>
      </c>
      <c r="I18" s="226">
        <f t="shared" si="2"/>
        <v>0</v>
      </c>
      <c r="J18" s="226">
        <f t="shared" si="2"/>
        <v>0</v>
      </c>
      <c r="K18" s="226">
        <f t="shared" si="2"/>
        <v>0</v>
      </c>
      <c r="L18" s="226">
        <f t="shared" si="2"/>
        <v>0</v>
      </c>
      <c r="M18" s="226">
        <f t="shared" si="2"/>
        <v>0</v>
      </c>
      <c r="N18" s="226">
        <f t="shared" si="2"/>
        <v>0</v>
      </c>
      <c r="O18" s="226">
        <f t="shared" si="2"/>
        <v>0</v>
      </c>
      <c r="P18" s="226">
        <f t="shared" si="2"/>
        <v>0</v>
      </c>
      <c r="Q18" s="226">
        <f t="shared" si="2"/>
        <v>0</v>
      </c>
      <c r="R18" s="227">
        <f>SUM(F18:Q18)</f>
        <v>0</v>
      </c>
    </row>
    <row r="19" spans="1:18" ht="10.5" customHeight="1" x14ac:dyDescent="0.2">
      <c r="A19" s="596">
        <v>4</v>
      </c>
      <c r="B19" s="599" t="s">
        <v>65</v>
      </c>
      <c r="C19" s="602">
        <f>'PRESUPUESTO '!H1135</f>
        <v>1522196.7663999998</v>
      </c>
      <c r="D19" s="605">
        <f>'PRESUPUESTO '!I1135</f>
        <v>0.20888597433587416</v>
      </c>
      <c r="E19" s="219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4">
        <f>SUM(F19:Q19)</f>
        <v>0</v>
      </c>
    </row>
    <row r="20" spans="1:18" ht="8.25" customHeight="1" x14ac:dyDescent="0.2">
      <c r="A20" s="597"/>
      <c r="B20" s="600"/>
      <c r="C20" s="603"/>
      <c r="D20" s="606"/>
      <c r="E20" s="222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4"/>
    </row>
    <row r="21" spans="1:18" ht="10.5" customHeight="1" thickBot="1" x14ac:dyDescent="0.25">
      <c r="A21" s="598"/>
      <c r="B21" s="601"/>
      <c r="C21" s="604"/>
      <c r="D21" s="607"/>
      <c r="E21" s="225"/>
      <c r="F21" s="226">
        <f t="shared" ref="F21:Q21" si="3">+$D$19*F19*100</f>
        <v>0</v>
      </c>
      <c r="G21" s="226">
        <f t="shared" si="3"/>
        <v>0</v>
      </c>
      <c r="H21" s="226">
        <f t="shared" si="3"/>
        <v>0</v>
      </c>
      <c r="I21" s="226">
        <f t="shared" si="3"/>
        <v>0</v>
      </c>
      <c r="J21" s="226">
        <f t="shared" si="3"/>
        <v>0</v>
      </c>
      <c r="K21" s="226">
        <f t="shared" si="3"/>
        <v>0</v>
      </c>
      <c r="L21" s="226">
        <f t="shared" si="3"/>
        <v>0</v>
      </c>
      <c r="M21" s="226">
        <f t="shared" si="3"/>
        <v>0</v>
      </c>
      <c r="N21" s="226">
        <f t="shared" si="3"/>
        <v>0</v>
      </c>
      <c r="O21" s="226">
        <f t="shared" si="3"/>
        <v>0</v>
      </c>
      <c r="P21" s="226">
        <f t="shared" si="3"/>
        <v>0</v>
      </c>
      <c r="Q21" s="226">
        <f t="shared" si="3"/>
        <v>0</v>
      </c>
      <c r="R21" s="227">
        <f>SUM(F21:Q21)</f>
        <v>0</v>
      </c>
    </row>
    <row r="22" spans="1:18" ht="10.5" customHeight="1" x14ac:dyDescent="0.2">
      <c r="A22" s="596">
        <v>5</v>
      </c>
      <c r="B22" s="599" t="s">
        <v>78</v>
      </c>
      <c r="C22" s="602">
        <f>'PRESUPUESTO '!H1136</f>
        <v>6655.96</v>
      </c>
      <c r="D22" s="605">
        <f>'PRESUPUESTO '!I1136</f>
        <v>9.1337514336517457E-4</v>
      </c>
      <c r="E22" s="219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4">
        <f>SUM(F22:Q22)</f>
        <v>0</v>
      </c>
    </row>
    <row r="23" spans="1:18" ht="9" customHeight="1" x14ac:dyDescent="0.2">
      <c r="A23" s="597"/>
      <c r="B23" s="600"/>
      <c r="C23" s="603"/>
      <c r="D23" s="606"/>
      <c r="E23" s="222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4"/>
    </row>
    <row r="24" spans="1:18" ht="10.5" customHeight="1" thickBot="1" x14ac:dyDescent="0.25">
      <c r="A24" s="598"/>
      <c r="B24" s="601"/>
      <c r="C24" s="604"/>
      <c r="D24" s="607"/>
      <c r="E24" s="225"/>
      <c r="F24" s="226">
        <f t="shared" ref="F24:Q24" si="4">+$D$22*F22*100</f>
        <v>0</v>
      </c>
      <c r="G24" s="226">
        <f t="shared" si="4"/>
        <v>0</v>
      </c>
      <c r="H24" s="226">
        <f t="shared" si="4"/>
        <v>0</v>
      </c>
      <c r="I24" s="226">
        <f t="shared" si="4"/>
        <v>0</v>
      </c>
      <c r="J24" s="226">
        <f t="shared" si="4"/>
        <v>0</v>
      </c>
      <c r="K24" s="226">
        <f t="shared" si="4"/>
        <v>0</v>
      </c>
      <c r="L24" s="226">
        <f t="shared" si="4"/>
        <v>0</v>
      </c>
      <c r="M24" s="226">
        <f t="shared" si="4"/>
        <v>0</v>
      </c>
      <c r="N24" s="226">
        <f t="shared" si="4"/>
        <v>0</v>
      </c>
      <c r="O24" s="226">
        <f t="shared" si="4"/>
        <v>0</v>
      </c>
      <c r="P24" s="226">
        <f t="shared" si="4"/>
        <v>0</v>
      </c>
      <c r="Q24" s="226">
        <f t="shared" si="4"/>
        <v>0</v>
      </c>
      <c r="R24" s="227">
        <f>SUM(F24:Q24)</f>
        <v>0</v>
      </c>
    </row>
    <row r="25" spans="1:18" ht="10.5" customHeight="1" x14ac:dyDescent="0.2">
      <c r="A25" s="596">
        <v>6</v>
      </c>
      <c r="B25" s="599" t="s">
        <v>1034</v>
      </c>
      <c r="C25" s="602">
        <f>'PRESUPUESTO '!H1137</f>
        <v>447137.07390000002</v>
      </c>
      <c r="D25" s="605">
        <f>'PRESUPUESTO '!I1137</f>
        <v>6.1359126103116175E-2</v>
      </c>
      <c r="E25" s="219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4">
        <f>SUM(F25:Q25)</f>
        <v>0</v>
      </c>
    </row>
    <row r="26" spans="1:18" ht="9" customHeight="1" x14ac:dyDescent="0.2">
      <c r="A26" s="597"/>
      <c r="B26" s="600"/>
      <c r="C26" s="603"/>
      <c r="D26" s="606"/>
      <c r="E26" s="222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4"/>
    </row>
    <row r="27" spans="1:18" ht="10.5" customHeight="1" thickBot="1" x14ac:dyDescent="0.25">
      <c r="A27" s="598"/>
      <c r="B27" s="601"/>
      <c r="C27" s="604"/>
      <c r="D27" s="607"/>
      <c r="E27" s="225"/>
      <c r="F27" s="226">
        <f t="shared" ref="F27:Q27" si="5">+$D$25*F25*100</f>
        <v>0</v>
      </c>
      <c r="G27" s="226">
        <f t="shared" si="5"/>
        <v>0</v>
      </c>
      <c r="H27" s="226">
        <f t="shared" si="5"/>
        <v>0</v>
      </c>
      <c r="I27" s="226">
        <f t="shared" si="5"/>
        <v>0</v>
      </c>
      <c r="J27" s="226">
        <f t="shared" si="5"/>
        <v>0</v>
      </c>
      <c r="K27" s="226">
        <f t="shared" si="5"/>
        <v>0</v>
      </c>
      <c r="L27" s="226">
        <f t="shared" si="5"/>
        <v>0</v>
      </c>
      <c r="M27" s="226">
        <f t="shared" si="5"/>
        <v>0</v>
      </c>
      <c r="N27" s="226">
        <f t="shared" si="5"/>
        <v>0</v>
      </c>
      <c r="O27" s="226">
        <f t="shared" si="5"/>
        <v>0</v>
      </c>
      <c r="P27" s="226">
        <f t="shared" si="5"/>
        <v>0</v>
      </c>
      <c r="Q27" s="226">
        <f t="shared" si="5"/>
        <v>0</v>
      </c>
      <c r="R27" s="227">
        <f>SUM(F27:Q27)</f>
        <v>0</v>
      </c>
    </row>
    <row r="28" spans="1:18" ht="10.5" customHeight="1" x14ac:dyDescent="0.2">
      <c r="A28" s="596">
        <v>7</v>
      </c>
      <c r="B28" s="599" t="s">
        <v>91</v>
      </c>
      <c r="C28" s="602">
        <f>'PRESUPUESTO '!H1138</f>
        <v>0</v>
      </c>
      <c r="D28" s="605">
        <f>'PRESUPUESTO '!I1138</f>
        <v>0</v>
      </c>
      <c r="E28" s="219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4">
        <f>SUM(F28:Q28)</f>
        <v>0</v>
      </c>
    </row>
    <row r="29" spans="1:18" ht="11.25" customHeight="1" x14ac:dyDescent="0.2">
      <c r="A29" s="597"/>
      <c r="B29" s="600"/>
      <c r="C29" s="603"/>
      <c r="D29" s="606"/>
      <c r="E29" s="222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4"/>
    </row>
    <row r="30" spans="1:18" ht="10.5" customHeight="1" thickBot="1" x14ac:dyDescent="0.25">
      <c r="A30" s="598"/>
      <c r="B30" s="601"/>
      <c r="C30" s="604"/>
      <c r="D30" s="607"/>
      <c r="E30" s="225"/>
      <c r="F30" s="226">
        <f t="shared" ref="F30:Q30" si="6">+$D$28*F28*100</f>
        <v>0</v>
      </c>
      <c r="G30" s="226">
        <f t="shared" si="6"/>
        <v>0</v>
      </c>
      <c r="H30" s="226">
        <f t="shared" si="6"/>
        <v>0</v>
      </c>
      <c r="I30" s="226">
        <f t="shared" si="6"/>
        <v>0</v>
      </c>
      <c r="J30" s="226">
        <f t="shared" si="6"/>
        <v>0</v>
      </c>
      <c r="K30" s="226">
        <f t="shared" si="6"/>
        <v>0</v>
      </c>
      <c r="L30" s="226">
        <f t="shared" si="6"/>
        <v>0</v>
      </c>
      <c r="M30" s="226">
        <f t="shared" si="6"/>
        <v>0</v>
      </c>
      <c r="N30" s="226">
        <f t="shared" si="6"/>
        <v>0</v>
      </c>
      <c r="O30" s="226">
        <f t="shared" si="6"/>
        <v>0</v>
      </c>
      <c r="P30" s="226">
        <f t="shared" si="6"/>
        <v>0</v>
      </c>
      <c r="Q30" s="226">
        <f t="shared" si="6"/>
        <v>0</v>
      </c>
      <c r="R30" s="227">
        <f>SUM(F30:Q30)</f>
        <v>0</v>
      </c>
    </row>
    <row r="31" spans="1:18" ht="10.5" customHeight="1" x14ac:dyDescent="0.2">
      <c r="A31" s="596">
        <v>8</v>
      </c>
      <c r="B31" s="599" t="s">
        <v>92</v>
      </c>
      <c r="C31" s="602">
        <f>'PRESUPUESTO '!H1139</f>
        <v>252833.07250000001</v>
      </c>
      <c r="D31" s="605">
        <f>'PRESUPUESTO '!I1139</f>
        <v>3.4695437448864636E-2</v>
      </c>
      <c r="E31" s="219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4">
        <f>SUM(F31:Q31)</f>
        <v>0</v>
      </c>
    </row>
    <row r="32" spans="1:18" ht="9.75" customHeight="1" x14ac:dyDescent="0.2">
      <c r="A32" s="597"/>
      <c r="B32" s="600"/>
      <c r="C32" s="603"/>
      <c r="D32" s="606"/>
      <c r="E32" s="222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4"/>
    </row>
    <row r="33" spans="1:18" ht="10.5" customHeight="1" thickBot="1" x14ac:dyDescent="0.25">
      <c r="A33" s="598"/>
      <c r="B33" s="601"/>
      <c r="C33" s="604"/>
      <c r="D33" s="607"/>
      <c r="E33" s="225"/>
      <c r="F33" s="226">
        <f t="shared" ref="F33:Q33" si="7">+$D$31*F31*100</f>
        <v>0</v>
      </c>
      <c r="G33" s="226">
        <f t="shared" si="7"/>
        <v>0</v>
      </c>
      <c r="H33" s="226">
        <f t="shared" si="7"/>
        <v>0</v>
      </c>
      <c r="I33" s="226">
        <f t="shared" si="7"/>
        <v>0</v>
      </c>
      <c r="J33" s="226">
        <f t="shared" si="7"/>
        <v>0</v>
      </c>
      <c r="K33" s="226">
        <f t="shared" si="7"/>
        <v>0</v>
      </c>
      <c r="L33" s="226">
        <f t="shared" si="7"/>
        <v>0</v>
      </c>
      <c r="M33" s="226">
        <f t="shared" si="7"/>
        <v>0</v>
      </c>
      <c r="N33" s="226">
        <f t="shared" si="7"/>
        <v>0</v>
      </c>
      <c r="O33" s="226">
        <f t="shared" si="7"/>
        <v>0</v>
      </c>
      <c r="P33" s="226">
        <f t="shared" si="7"/>
        <v>0</v>
      </c>
      <c r="Q33" s="226">
        <f t="shared" si="7"/>
        <v>0</v>
      </c>
      <c r="R33" s="227">
        <f>SUM(F33:Q33)</f>
        <v>0</v>
      </c>
    </row>
    <row r="34" spans="1:18" ht="10.5" customHeight="1" x14ac:dyDescent="0.2">
      <c r="A34" s="596">
        <v>9</v>
      </c>
      <c r="B34" s="599" t="s">
        <v>100</v>
      </c>
      <c r="C34" s="602">
        <f>'PRESUPUESTO '!H1140</f>
        <v>215718.79800000001</v>
      </c>
      <c r="D34" s="605">
        <f>'PRESUPUESTO '!I1140</f>
        <v>2.960236961307056E-2</v>
      </c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4">
        <f>SUM(F34:Q34)</f>
        <v>0</v>
      </c>
    </row>
    <row r="35" spans="1:18" ht="9" customHeight="1" x14ac:dyDescent="0.2">
      <c r="A35" s="597"/>
      <c r="B35" s="600"/>
      <c r="C35" s="603"/>
      <c r="D35" s="606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4"/>
    </row>
    <row r="36" spans="1:18" ht="10.5" customHeight="1" thickBot="1" x14ac:dyDescent="0.25">
      <c r="A36" s="598"/>
      <c r="B36" s="601"/>
      <c r="C36" s="604"/>
      <c r="D36" s="607"/>
      <c r="E36" s="225"/>
      <c r="F36" s="226">
        <f t="shared" ref="F36:Q36" si="8">+$D$34*F34*100</f>
        <v>0</v>
      </c>
      <c r="G36" s="226">
        <f t="shared" si="8"/>
        <v>0</v>
      </c>
      <c r="H36" s="226">
        <f t="shared" si="8"/>
        <v>0</v>
      </c>
      <c r="I36" s="226">
        <f t="shared" si="8"/>
        <v>0</v>
      </c>
      <c r="J36" s="226">
        <f t="shared" si="8"/>
        <v>0</v>
      </c>
      <c r="K36" s="226">
        <f t="shared" si="8"/>
        <v>0</v>
      </c>
      <c r="L36" s="226">
        <f t="shared" si="8"/>
        <v>0</v>
      </c>
      <c r="M36" s="226">
        <f t="shared" si="8"/>
        <v>0</v>
      </c>
      <c r="N36" s="226">
        <f t="shared" si="8"/>
        <v>0</v>
      </c>
      <c r="O36" s="226">
        <f t="shared" si="8"/>
        <v>0</v>
      </c>
      <c r="P36" s="226">
        <f t="shared" si="8"/>
        <v>0</v>
      </c>
      <c r="Q36" s="226">
        <f t="shared" si="8"/>
        <v>0</v>
      </c>
      <c r="R36" s="227">
        <f>SUM(F36:Q36)</f>
        <v>0</v>
      </c>
    </row>
    <row r="37" spans="1:18" ht="10.5" customHeight="1" x14ac:dyDescent="0.2">
      <c r="A37" s="596">
        <v>10</v>
      </c>
      <c r="B37" s="599" t="s">
        <v>1035</v>
      </c>
      <c r="C37" s="602">
        <f>'PRESUPUESTO '!H1141</f>
        <v>604610.29980000004</v>
      </c>
      <c r="D37" s="605">
        <f>'PRESUPUESTO '!I1141</f>
        <v>8.2968650541752981E-2</v>
      </c>
      <c r="E37" s="219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4">
        <f>SUM(F37:Q37)</f>
        <v>0</v>
      </c>
    </row>
    <row r="38" spans="1:18" ht="8.25" customHeight="1" x14ac:dyDescent="0.2">
      <c r="A38" s="597"/>
      <c r="B38" s="600"/>
      <c r="C38" s="603"/>
      <c r="D38" s="606"/>
      <c r="E38" s="222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4"/>
    </row>
    <row r="39" spans="1:18" ht="10.5" customHeight="1" thickBot="1" x14ac:dyDescent="0.25">
      <c r="A39" s="598"/>
      <c r="B39" s="601"/>
      <c r="C39" s="604"/>
      <c r="D39" s="607"/>
      <c r="E39" s="225"/>
      <c r="F39" s="226">
        <f t="shared" ref="F39:Q39" si="9">+$D$37*F37*100</f>
        <v>0</v>
      </c>
      <c r="G39" s="226">
        <f t="shared" si="9"/>
        <v>0</v>
      </c>
      <c r="H39" s="226">
        <f t="shared" si="9"/>
        <v>0</v>
      </c>
      <c r="I39" s="226">
        <f t="shared" si="9"/>
        <v>0</v>
      </c>
      <c r="J39" s="226">
        <f t="shared" si="9"/>
        <v>0</v>
      </c>
      <c r="K39" s="226">
        <f t="shared" si="9"/>
        <v>0</v>
      </c>
      <c r="L39" s="226">
        <f t="shared" si="9"/>
        <v>0</v>
      </c>
      <c r="M39" s="226">
        <f t="shared" si="9"/>
        <v>0</v>
      </c>
      <c r="N39" s="226">
        <f t="shared" si="9"/>
        <v>0</v>
      </c>
      <c r="O39" s="226">
        <f t="shared" si="9"/>
        <v>0</v>
      </c>
      <c r="P39" s="226">
        <f t="shared" si="9"/>
        <v>0</v>
      </c>
      <c r="Q39" s="226">
        <f t="shared" si="9"/>
        <v>0</v>
      </c>
      <c r="R39" s="227">
        <f>SUM(F39:Q39)</f>
        <v>0</v>
      </c>
    </row>
    <row r="40" spans="1:18" ht="10.5" customHeight="1" x14ac:dyDescent="0.2">
      <c r="A40" s="596">
        <v>11</v>
      </c>
      <c r="B40" s="599" t="s">
        <v>1036</v>
      </c>
      <c r="C40" s="602">
        <f>'PRESUPUESTO '!H1142</f>
        <v>362379.38</v>
      </c>
      <c r="D40" s="605">
        <f>'PRESUPUESTO '!I1142</f>
        <v>4.9728111070391511E-2</v>
      </c>
      <c r="E40" s="219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4">
        <f>SUM(F40:Q40)</f>
        <v>0</v>
      </c>
    </row>
    <row r="41" spans="1:18" ht="9.75" customHeight="1" x14ac:dyDescent="0.2">
      <c r="A41" s="597"/>
      <c r="B41" s="600"/>
      <c r="C41" s="603"/>
      <c r="D41" s="606"/>
      <c r="E41" s="222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4"/>
    </row>
    <row r="42" spans="1:18" ht="10.5" customHeight="1" thickBot="1" x14ac:dyDescent="0.25">
      <c r="A42" s="598"/>
      <c r="B42" s="601"/>
      <c r="C42" s="604"/>
      <c r="D42" s="607"/>
      <c r="E42" s="225"/>
      <c r="F42" s="226">
        <f t="shared" ref="F42:Q42" si="10">+$D$40*F40*100</f>
        <v>0</v>
      </c>
      <c r="G42" s="226">
        <f t="shared" si="10"/>
        <v>0</v>
      </c>
      <c r="H42" s="226">
        <f t="shared" si="10"/>
        <v>0</v>
      </c>
      <c r="I42" s="226">
        <f t="shared" si="10"/>
        <v>0</v>
      </c>
      <c r="J42" s="226">
        <f t="shared" si="10"/>
        <v>0</v>
      </c>
      <c r="K42" s="226">
        <f t="shared" si="10"/>
        <v>0</v>
      </c>
      <c r="L42" s="226">
        <f t="shared" si="10"/>
        <v>0</v>
      </c>
      <c r="M42" s="226">
        <f t="shared" si="10"/>
        <v>0</v>
      </c>
      <c r="N42" s="226">
        <f t="shared" si="10"/>
        <v>0</v>
      </c>
      <c r="O42" s="226">
        <f t="shared" si="10"/>
        <v>0</v>
      </c>
      <c r="P42" s="226">
        <f t="shared" si="10"/>
        <v>0</v>
      </c>
      <c r="Q42" s="226">
        <f t="shared" si="10"/>
        <v>0</v>
      </c>
      <c r="R42" s="227">
        <f>SUM(F42:Q42)</f>
        <v>0</v>
      </c>
    </row>
    <row r="43" spans="1:18" ht="10.5" customHeight="1" x14ac:dyDescent="0.2">
      <c r="A43" s="596">
        <v>12</v>
      </c>
      <c r="B43" s="599" t="s">
        <v>1037</v>
      </c>
      <c r="C43" s="602">
        <f>'PRESUPUESTO '!H1143</f>
        <v>349629.94400000002</v>
      </c>
      <c r="D43" s="605">
        <f>'PRESUPUESTO '!I1143</f>
        <v>4.797854858288781E-2</v>
      </c>
      <c r="E43" s="219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4">
        <f>SUM(F43:Q43)</f>
        <v>0</v>
      </c>
    </row>
    <row r="44" spans="1:18" ht="9" customHeight="1" x14ac:dyDescent="0.2">
      <c r="A44" s="597"/>
      <c r="B44" s="600"/>
      <c r="C44" s="603"/>
      <c r="D44" s="606"/>
      <c r="E44" s="222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4"/>
    </row>
    <row r="45" spans="1:18" ht="10.5" customHeight="1" thickBot="1" x14ac:dyDescent="0.25">
      <c r="A45" s="598"/>
      <c r="B45" s="601"/>
      <c r="C45" s="604"/>
      <c r="D45" s="607"/>
      <c r="E45" s="225"/>
      <c r="F45" s="226">
        <f t="shared" ref="F45:Q45" si="11">+$D$43*F43*100</f>
        <v>0</v>
      </c>
      <c r="G45" s="226">
        <f t="shared" si="11"/>
        <v>0</v>
      </c>
      <c r="H45" s="226">
        <f t="shared" si="11"/>
        <v>0</v>
      </c>
      <c r="I45" s="226">
        <f t="shared" si="11"/>
        <v>0</v>
      </c>
      <c r="J45" s="226">
        <f t="shared" si="11"/>
        <v>0</v>
      </c>
      <c r="K45" s="226">
        <f t="shared" si="11"/>
        <v>0</v>
      </c>
      <c r="L45" s="226">
        <f t="shared" si="11"/>
        <v>0</v>
      </c>
      <c r="M45" s="226">
        <f t="shared" si="11"/>
        <v>0</v>
      </c>
      <c r="N45" s="226">
        <f t="shared" si="11"/>
        <v>0</v>
      </c>
      <c r="O45" s="226">
        <f t="shared" si="11"/>
        <v>0</v>
      </c>
      <c r="P45" s="226">
        <f t="shared" si="11"/>
        <v>0</v>
      </c>
      <c r="Q45" s="226">
        <f t="shared" si="11"/>
        <v>0</v>
      </c>
      <c r="R45" s="227">
        <f>SUM(F45:Q45)</f>
        <v>0</v>
      </c>
    </row>
    <row r="46" spans="1:18" ht="10.5" customHeight="1" x14ac:dyDescent="0.2">
      <c r="A46" s="596">
        <v>13</v>
      </c>
      <c r="B46" s="599" t="s">
        <v>1038</v>
      </c>
      <c r="C46" s="602">
        <f>'PRESUPUESTO '!H1144</f>
        <v>198946.36000000002</v>
      </c>
      <c r="D46" s="605">
        <f>'PRESUPUESTO '!I1144</f>
        <v>2.730074400792367E-2</v>
      </c>
      <c r="E46" s="219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4">
        <f>SUM(F46:Q46)</f>
        <v>0</v>
      </c>
    </row>
    <row r="47" spans="1:18" ht="8.25" customHeight="1" x14ac:dyDescent="0.2">
      <c r="A47" s="597"/>
      <c r="B47" s="600"/>
      <c r="C47" s="603"/>
      <c r="D47" s="606"/>
      <c r="E47" s="222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4"/>
    </row>
    <row r="48" spans="1:18" ht="10.5" customHeight="1" thickBot="1" x14ac:dyDescent="0.25">
      <c r="A48" s="598"/>
      <c r="B48" s="601"/>
      <c r="C48" s="604"/>
      <c r="D48" s="607"/>
      <c r="E48" s="225"/>
      <c r="F48" s="226">
        <f t="shared" ref="F48:Q48" si="12">+$D$46*F46*100</f>
        <v>0</v>
      </c>
      <c r="G48" s="226">
        <f t="shared" si="12"/>
        <v>0</v>
      </c>
      <c r="H48" s="226">
        <f t="shared" si="12"/>
        <v>0</v>
      </c>
      <c r="I48" s="226">
        <f t="shared" si="12"/>
        <v>0</v>
      </c>
      <c r="J48" s="226">
        <f t="shared" si="12"/>
        <v>0</v>
      </c>
      <c r="K48" s="226">
        <f t="shared" si="12"/>
        <v>0</v>
      </c>
      <c r="L48" s="226">
        <f t="shared" si="12"/>
        <v>0</v>
      </c>
      <c r="M48" s="226">
        <f t="shared" si="12"/>
        <v>0</v>
      </c>
      <c r="N48" s="226">
        <f t="shared" si="12"/>
        <v>0</v>
      </c>
      <c r="O48" s="226">
        <f t="shared" si="12"/>
        <v>0</v>
      </c>
      <c r="P48" s="226">
        <f t="shared" si="12"/>
        <v>0</v>
      </c>
      <c r="Q48" s="226">
        <f t="shared" si="12"/>
        <v>0</v>
      </c>
      <c r="R48" s="227">
        <f>SUM(F48:Q48)</f>
        <v>0</v>
      </c>
    </row>
    <row r="49" spans="1:18" ht="10.5" customHeight="1" x14ac:dyDescent="0.2">
      <c r="A49" s="596">
        <v>14</v>
      </c>
      <c r="B49" s="612" t="s">
        <v>218</v>
      </c>
      <c r="C49" s="602">
        <f>'PRESUPUESTO '!H1145</f>
        <v>0</v>
      </c>
      <c r="D49" s="605">
        <f>'PRESUPUESTO '!I1145</f>
        <v>0</v>
      </c>
      <c r="E49" s="219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4">
        <f>SUM(F49:Q49)</f>
        <v>0</v>
      </c>
    </row>
    <row r="50" spans="1:18" ht="9" customHeight="1" x14ac:dyDescent="0.2">
      <c r="A50" s="597"/>
      <c r="B50" s="613"/>
      <c r="C50" s="603"/>
      <c r="D50" s="606"/>
      <c r="E50" s="222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4"/>
    </row>
    <row r="51" spans="1:18" ht="10.5" customHeight="1" thickBot="1" x14ac:dyDescent="0.25">
      <c r="A51" s="598"/>
      <c r="B51" s="614"/>
      <c r="C51" s="604"/>
      <c r="D51" s="607"/>
      <c r="E51" s="225"/>
      <c r="F51" s="226">
        <f t="shared" ref="F51:Q51" si="13">+$D$49*F49*100</f>
        <v>0</v>
      </c>
      <c r="G51" s="226">
        <f t="shared" si="13"/>
        <v>0</v>
      </c>
      <c r="H51" s="226">
        <f t="shared" si="13"/>
        <v>0</v>
      </c>
      <c r="I51" s="226">
        <f t="shared" si="13"/>
        <v>0</v>
      </c>
      <c r="J51" s="226">
        <f t="shared" si="13"/>
        <v>0</v>
      </c>
      <c r="K51" s="226">
        <f t="shared" si="13"/>
        <v>0</v>
      </c>
      <c r="L51" s="226">
        <f t="shared" si="13"/>
        <v>0</v>
      </c>
      <c r="M51" s="226">
        <f t="shared" si="13"/>
        <v>0</v>
      </c>
      <c r="N51" s="226">
        <f t="shared" si="13"/>
        <v>0</v>
      </c>
      <c r="O51" s="226">
        <f t="shared" si="13"/>
        <v>0</v>
      </c>
      <c r="P51" s="226">
        <f t="shared" si="13"/>
        <v>0</v>
      </c>
      <c r="Q51" s="226">
        <f t="shared" si="13"/>
        <v>0</v>
      </c>
      <c r="R51" s="227">
        <f>SUM(F51:Q51)</f>
        <v>0</v>
      </c>
    </row>
    <row r="52" spans="1:18" ht="10.5" customHeight="1" x14ac:dyDescent="0.2">
      <c r="A52" s="596">
        <v>15</v>
      </c>
      <c r="B52" s="599" t="s">
        <v>1046</v>
      </c>
      <c r="C52" s="602">
        <f>'PRESUPUESTO '!H1146</f>
        <v>0</v>
      </c>
      <c r="D52" s="605">
        <f>'PRESUPUESTO '!I1146</f>
        <v>0</v>
      </c>
      <c r="E52" s="219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4">
        <f>SUM(F52:Q52)</f>
        <v>0</v>
      </c>
    </row>
    <row r="53" spans="1:18" ht="9" customHeight="1" x14ac:dyDescent="0.2">
      <c r="A53" s="597"/>
      <c r="B53" s="600"/>
      <c r="C53" s="603"/>
      <c r="D53" s="606"/>
      <c r="E53" s="222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4"/>
    </row>
    <row r="54" spans="1:18" ht="10.5" customHeight="1" thickBot="1" x14ac:dyDescent="0.25">
      <c r="A54" s="598"/>
      <c r="B54" s="601"/>
      <c r="C54" s="604"/>
      <c r="D54" s="607"/>
      <c r="E54" s="225"/>
      <c r="F54" s="226">
        <f t="shared" ref="F54:Q54" si="14">+$D$52*F52*100</f>
        <v>0</v>
      </c>
      <c r="G54" s="226">
        <f t="shared" si="14"/>
        <v>0</v>
      </c>
      <c r="H54" s="226">
        <f t="shared" si="14"/>
        <v>0</v>
      </c>
      <c r="I54" s="226">
        <f t="shared" si="14"/>
        <v>0</v>
      </c>
      <c r="J54" s="226">
        <f t="shared" si="14"/>
        <v>0</v>
      </c>
      <c r="K54" s="226">
        <f t="shared" si="14"/>
        <v>0</v>
      </c>
      <c r="L54" s="226">
        <f t="shared" si="14"/>
        <v>0</v>
      </c>
      <c r="M54" s="226">
        <f t="shared" si="14"/>
        <v>0</v>
      </c>
      <c r="N54" s="226">
        <f t="shared" si="14"/>
        <v>0</v>
      </c>
      <c r="O54" s="226">
        <f t="shared" si="14"/>
        <v>0</v>
      </c>
      <c r="P54" s="226">
        <f t="shared" si="14"/>
        <v>0</v>
      </c>
      <c r="Q54" s="226">
        <f t="shared" si="14"/>
        <v>0</v>
      </c>
      <c r="R54" s="227">
        <f>SUM(F54:Q54)</f>
        <v>0</v>
      </c>
    </row>
    <row r="55" spans="1:18" ht="10.5" customHeight="1" x14ac:dyDescent="0.2">
      <c r="A55" s="596">
        <v>16</v>
      </c>
      <c r="B55" s="599" t="s">
        <v>232</v>
      </c>
      <c r="C55" s="602">
        <f>'PRESUPUESTO '!H1147</f>
        <v>5107.54</v>
      </c>
      <c r="D55" s="605">
        <f>'PRESUPUESTO '!I1147</f>
        <v>7.0089064233309147E-4</v>
      </c>
      <c r="E55" s="219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4">
        <f>SUM(F55:Q55)</f>
        <v>0</v>
      </c>
    </row>
    <row r="56" spans="1:18" ht="9" customHeight="1" x14ac:dyDescent="0.2">
      <c r="A56" s="597"/>
      <c r="B56" s="600"/>
      <c r="C56" s="603"/>
      <c r="D56" s="606"/>
      <c r="E56" s="222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4"/>
    </row>
    <row r="57" spans="1:18" ht="10.5" customHeight="1" thickBot="1" x14ac:dyDescent="0.25">
      <c r="A57" s="598"/>
      <c r="B57" s="601"/>
      <c r="C57" s="604"/>
      <c r="D57" s="607"/>
      <c r="E57" s="225"/>
      <c r="F57" s="226">
        <f t="shared" ref="F57:Q57" si="15">+$D$55*F55*100</f>
        <v>0</v>
      </c>
      <c r="G57" s="226">
        <f t="shared" si="15"/>
        <v>0</v>
      </c>
      <c r="H57" s="226">
        <f t="shared" si="15"/>
        <v>0</v>
      </c>
      <c r="I57" s="226">
        <f t="shared" si="15"/>
        <v>0</v>
      </c>
      <c r="J57" s="226">
        <f t="shared" si="15"/>
        <v>0</v>
      </c>
      <c r="K57" s="226">
        <f t="shared" si="15"/>
        <v>0</v>
      </c>
      <c r="L57" s="226">
        <f t="shared" si="15"/>
        <v>0</v>
      </c>
      <c r="M57" s="226">
        <f t="shared" si="15"/>
        <v>0</v>
      </c>
      <c r="N57" s="226">
        <f t="shared" si="15"/>
        <v>0</v>
      </c>
      <c r="O57" s="226">
        <f t="shared" si="15"/>
        <v>0</v>
      </c>
      <c r="P57" s="226">
        <f t="shared" si="15"/>
        <v>0</v>
      </c>
      <c r="Q57" s="226">
        <f t="shared" si="15"/>
        <v>0</v>
      </c>
      <c r="R57" s="227">
        <f>SUM(F57:Q57)</f>
        <v>0</v>
      </c>
    </row>
    <row r="58" spans="1:18" ht="10.5" customHeight="1" x14ac:dyDescent="0.2">
      <c r="A58" s="596">
        <v>17</v>
      </c>
      <c r="B58" s="599" t="s">
        <v>239</v>
      </c>
      <c r="C58" s="602">
        <f>'PRESUPUESTO '!H1148</f>
        <v>86399.852800000008</v>
      </c>
      <c r="D58" s="605">
        <f>'PRESUPUESTO '!I1148</f>
        <v>1.1856363009683048E-2</v>
      </c>
      <c r="E58" s="219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4">
        <f>SUM(F58:Q58)</f>
        <v>0</v>
      </c>
    </row>
    <row r="59" spans="1:18" ht="9.75" customHeight="1" x14ac:dyDescent="0.2">
      <c r="A59" s="597"/>
      <c r="B59" s="600"/>
      <c r="C59" s="603"/>
      <c r="D59" s="606"/>
      <c r="E59" s="222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4"/>
    </row>
    <row r="60" spans="1:18" ht="10.5" customHeight="1" thickBot="1" x14ac:dyDescent="0.25">
      <c r="A60" s="598"/>
      <c r="B60" s="601"/>
      <c r="C60" s="604"/>
      <c r="D60" s="607"/>
      <c r="E60" s="225"/>
      <c r="F60" s="226">
        <f t="shared" ref="F60:Q60" si="16">+$D$58*F58*100</f>
        <v>0</v>
      </c>
      <c r="G60" s="226">
        <f t="shared" si="16"/>
        <v>0</v>
      </c>
      <c r="H60" s="226">
        <f t="shared" si="16"/>
        <v>0</v>
      </c>
      <c r="I60" s="226">
        <f t="shared" si="16"/>
        <v>0</v>
      </c>
      <c r="J60" s="226">
        <f t="shared" si="16"/>
        <v>0</v>
      </c>
      <c r="K60" s="226">
        <f t="shared" si="16"/>
        <v>0</v>
      </c>
      <c r="L60" s="226">
        <f t="shared" si="16"/>
        <v>0</v>
      </c>
      <c r="M60" s="226">
        <f t="shared" si="16"/>
        <v>0</v>
      </c>
      <c r="N60" s="226">
        <f t="shared" si="16"/>
        <v>0</v>
      </c>
      <c r="O60" s="226">
        <f t="shared" si="16"/>
        <v>0</v>
      </c>
      <c r="P60" s="226">
        <f t="shared" si="16"/>
        <v>0</v>
      </c>
      <c r="Q60" s="226">
        <f t="shared" si="16"/>
        <v>0</v>
      </c>
      <c r="R60" s="227">
        <f>SUM(F60:Q60)</f>
        <v>0</v>
      </c>
    </row>
    <row r="61" spans="1:18" ht="10.5" customHeight="1" x14ac:dyDescent="0.2">
      <c r="A61" s="596" t="s">
        <v>42</v>
      </c>
      <c r="B61" s="599" t="s">
        <v>1039</v>
      </c>
      <c r="C61" s="602">
        <f>'PRESUPUESTO '!H1149</f>
        <v>589769.05499999993</v>
      </c>
      <c r="D61" s="605">
        <f>'PRESUPUESTO '!I1149</f>
        <v>8.0932036124461149E-2</v>
      </c>
      <c r="E61" s="219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4">
        <f>SUM(F61:Q61)</f>
        <v>0</v>
      </c>
    </row>
    <row r="62" spans="1:18" ht="8.25" customHeight="1" x14ac:dyDescent="0.2">
      <c r="A62" s="597"/>
      <c r="B62" s="600"/>
      <c r="C62" s="603"/>
      <c r="D62" s="606"/>
      <c r="E62" s="222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4"/>
    </row>
    <row r="63" spans="1:18" ht="10.5" customHeight="1" thickBot="1" x14ac:dyDescent="0.25">
      <c r="A63" s="598"/>
      <c r="B63" s="601"/>
      <c r="C63" s="604"/>
      <c r="D63" s="607"/>
      <c r="E63" s="225"/>
      <c r="F63" s="226">
        <f t="shared" ref="F63:Q63" si="17">+$D$61*F61*100</f>
        <v>0</v>
      </c>
      <c r="G63" s="226">
        <f t="shared" si="17"/>
        <v>0</v>
      </c>
      <c r="H63" s="226">
        <f t="shared" si="17"/>
        <v>0</v>
      </c>
      <c r="I63" s="226">
        <f t="shared" si="17"/>
        <v>0</v>
      </c>
      <c r="J63" s="226">
        <f t="shared" si="17"/>
        <v>0</v>
      </c>
      <c r="K63" s="226">
        <f t="shared" si="17"/>
        <v>0</v>
      </c>
      <c r="L63" s="226">
        <f t="shared" si="17"/>
        <v>0</v>
      </c>
      <c r="M63" s="226">
        <f t="shared" si="17"/>
        <v>0</v>
      </c>
      <c r="N63" s="226">
        <f t="shared" si="17"/>
        <v>0</v>
      </c>
      <c r="O63" s="226">
        <f t="shared" si="17"/>
        <v>0</v>
      </c>
      <c r="P63" s="226">
        <f t="shared" si="17"/>
        <v>0</v>
      </c>
      <c r="Q63" s="226">
        <f t="shared" si="17"/>
        <v>0</v>
      </c>
      <c r="R63" s="227">
        <f>SUM(F63:Q63)</f>
        <v>0</v>
      </c>
    </row>
    <row r="64" spans="1:18" ht="10.5" customHeight="1" x14ac:dyDescent="0.2">
      <c r="A64" s="596" t="s">
        <v>43</v>
      </c>
      <c r="B64" s="599" t="s">
        <v>241</v>
      </c>
      <c r="C64" s="602">
        <f>'PRESUPUESTO '!H1150</f>
        <v>0</v>
      </c>
      <c r="D64" s="605">
        <f>'PRESUPUESTO '!I1150</f>
        <v>0</v>
      </c>
      <c r="E64" s="219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4">
        <f>SUM(F64:Q64)</f>
        <v>0</v>
      </c>
    </row>
    <row r="65" spans="1:18" ht="9" customHeight="1" x14ac:dyDescent="0.2">
      <c r="A65" s="597"/>
      <c r="B65" s="600"/>
      <c r="C65" s="603"/>
      <c r="D65" s="606"/>
      <c r="E65" s="222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4"/>
    </row>
    <row r="66" spans="1:18" ht="10.5" customHeight="1" thickBot="1" x14ac:dyDescent="0.25">
      <c r="A66" s="598"/>
      <c r="B66" s="601"/>
      <c r="C66" s="604"/>
      <c r="D66" s="607"/>
      <c r="E66" s="225"/>
      <c r="F66" s="226">
        <f t="shared" ref="F66:Q66" si="18">+$D$64*F64*100</f>
        <v>0</v>
      </c>
      <c r="G66" s="226">
        <f t="shared" si="18"/>
        <v>0</v>
      </c>
      <c r="H66" s="226">
        <f t="shared" si="18"/>
        <v>0</v>
      </c>
      <c r="I66" s="226">
        <f t="shared" si="18"/>
        <v>0</v>
      </c>
      <c r="J66" s="226">
        <f t="shared" si="18"/>
        <v>0</v>
      </c>
      <c r="K66" s="226">
        <f t="shared" si="18"/>
        <v>0</v>
      </c>
      <c r="L66" s="226">
        <f t="shared" si="18"/>
        <v>0</v>
      </c>
      <c r="M66" s="226">
        <f t="shared" si="18"/>
        <v>0</v>
      </c>
      <c r="N66" s="226">
        <f t="shared" si="18"/>
        <v>0</v>
      </c>
      <c r="O66" s="226">
        <f t="shared" si="18"/>
        <v>0</v>
      </c>
      <c r="P66" s="226">
        <f t="shared" si="18"/>
        <v>0</v>
      </c>
      <c r="Q66" s="226">
        <f t="shared" si="18"/>
        <v>0</v>
      </c>
      <c r="R66" s="227">
        <f>SUM(F66:Q66)</f>
        <v>0</v>
      </c>
    </row>
    <row r="67" spans="1:18" ht="10.5" customHeight="1" x14ac:dyDescent="0.2">
      <c r="A67" s="596" t="s">
        <v>44</v>
      </c>
      <c r="B67" s="599" t="s">
        <v>246</v>
      </c>
      <c r="C67" s="602">
        <f>'PRESUPUESTO '!H1151</f>
        <v>0</v>
      </c>
      <c r="D67" s="605">
        <f>'PRESUPUESTO '!I1151</f>
        <v>0</v>
      </c>
      <c r="E67" s="219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4">
        <f>SUM(F67:Q67)</f>
        <v>0</v>
      </c>
    </row>
    <row r="68" spans="1:18" ht="9.75" customHeight="1" x14ac:dyDescent="0.2">
      <c r="A68" s="597"/>
      <c r="B68" s="600"/>
      <c r="C68" s="603"/>
      <c r="D68" s="606"/>
      <c r="E68" s="222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4"/>
    </row>
    <row r="69" spans="1:18" ht="10.5" customHeight="1" thickBot="1" x14ac:dyDescent="0.25">
      <c r="A69" s="598"/>
      <c r="B69" s="601"/>
      <c r="C69" s="604"/>
      <c r="D69" s="607"/>
      <c r="E69" s="225"/>
      <c r="F69" s="226">
        <f t="shared" ref="F69:Q69" si="19">+$D$67*F67*100</f>
        <v>0</v>
      </c>
      <c r="G69" s="226">
        <f t="shared" si="19"/>
        <v>0</v>
      </c>
      <c r="H69" s="226">
        <f t="shared" si="19"/>
        <v>0</v>
      </c>
      <c r="I69" s="226">
        <f t="shared" si="19"/>
        <v>0</v>
      </c>
      <c r="J69" s="226">
        <f t="shared" si="19"/>
        <v>0</v>
      </c>
      <c r="K69" s="226">
        <f t="shared" si="19"/>
        <v>0</v>
      </c>
      <c r="L69" s="226">
        <f t="shared" si="19"/>
        <v>0</v>
      </c>
      <c r="M69" s="226">
        <f t="shared" si="19"/>
        <v>0</v>
      </c>
      <c r="N69" s="226">
        <f t="shared" si="19"/>
        <v>0</v>
      </c>
      <c r="O69" s="226">
        <f t="shared" si="19"/>
        <v>0</v>
      </c>
      <c r="P69" s="226">
        <f t="shared" si="19"/>
        <v>0</v>
      </c>
      <c r="Q69" s="226">
        <f t="shared" si="19"/>
        <v>0</v>
      </c>
      <c r="R69" s="227">
        <f>SUM(F69:Q69)</f>
        <v>0</v>
      </c>
    </row>
    <row r="70" spans="1:18" ht="10.5" customHeight="1" x14ac:dyDescent="0.2">
      <c r="A70" s="596" t="s">
        <v>45</v>
      </c>
      <c r="B70" s="599" t="s">
        <v>251</v>
      </c>
      <c r="C70" s="602">
        <f>'PRESUPUESTO '!H1152</f>
        <v>36459.185400000002</v>
      </c>
      <c r="D70" s="605">
        <f>'PRESUPUESTO '!I1152</f>
        <v>5.0031721482254217E-3</v>
      </c>
      <c r="E70" s="219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4">
        <f>SUM(F70:Q70)</f>
        <v>0</v>
      </c>
    </row>
    <row r="71" spans="1:18" ht="11.25" customHeight="1" x14ac:dyDescent="0.2">
      <c r="A71" s="597"/>
      <c r="B71" s="600"/>
      <c r="C71" s="603"/>
      <c r="D71" s="606"/>
      <c r="E71" s="222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4"/>
    </row>
    <row r="72" spans="1:18" ht="10.5" customHeight="1" thickBot="1" x14ac:dyDescent="0.25">
      <c r="A72" s="598"/>
      <c r="B72" s="601"/>
      <c r="C72" s="604"/>
      <c r="D72" s="607"/>
      <c r="E72" s="225"/>
      <c r="F72" s="226">
        <f t="shared" ref="F72:Q72" si="20">+$D$70*F70*100</f>
        <v>0</v>
      </c>
      <c r="G72" s="226">
        <f t="shared" si="20"/>
        <v>0</v>
      </c>
      <c r="H72" s="226">
        <f t="shared" si="20"/>
        <v>0</v>
      </c>
      <c r="I72" s="226">
        <f t="shared" si="20"/>
        <v>0</v>
      </c>
      <c r="J72" s="226">
        <f t="shared" si="20"/>
        <v>0</v>
      </c>
      <c r="K72" s="226">
        <f t="shared" si="20"/>
        <v>0</v>
      </c>
      <c r="L72" s="226">
        <f t="shared" si="20"/>
        <v>0</v>
      </c>
      <c r="M72" s="226">
        <f t="shared" si="20"/>
        <v>0</v>
      </c>
      <c r="N72" s="226">
        <f t="shared" si="20"/>
        <v>0</v>
      </c>
      <c r="O72" s="226">
        <f t="shared" si="20"/>
        <v>0</v>
      </c>
      <c r="P72" s="226">
        <f t="shared" si="20"/>
        <v>0</v>
      </c>
      <c r="Q72" s="226">
        <f t="shared" si="20"/>
        <v>0</v>
      </c>
      <c r="R72" s="227">
        <f>SUM(F72:Q72)</f>
        <v>0</v>
      </c>
    </row>
    <row r="73" spans="1:18" x14ac:dyDescent="0.2">
      <c r="A73" s="596" t="s">
        <v>46</v>
      </c>
      <c r="B73" s="599" t="s">
        <v>155</v>
      </c>
      <c r="C73" s="602">
        <f>'PRESUPUESTO '!H1153</f>
        <v>4556.3999999999996</v>
      </c>
      <c r="D73" s="605">
        <f>'PRESUPUESTO '!I1153</f>
        <v>6.2525954230931093E-4</v>
      </c>
      <c r="E73" s="219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4">
        <f>SUM(F73:Q73)</f>
        <v>0</v>
      </c>
    </row>
    <row r="74" spans="1:18" ht="12" customHeight="1" x14ac:dyDescent="0.2">
      <c r="A74" s="597"/>
      <c r="B74" s="600"/>
      <c r="C74" s="603"/>
      <c r="D74" s="606"/>
      <c r="E74" s="222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4"/>
    </row>
    <row r="75" spans="1:18" ht="13.5" thickBot="1" x14ac:dyDescent="0.25">
      <c r="A75" s="598"/>
      <c r="B75" s="601"/>
      <c r="C75" s="604"/>
      <c r="D75" s="607"/>
      <c r="E75" s="225"/>
      <c r="F75" s="226">
        <f t="shared" ref="F75:Q75" si="21">+$D$73*F73*100</f>
        <v>0</v>
      </c>
      <c r="G75" s="226">
        <f t="shared" si="21"/>
        <v>0</v>
      </c>
      <c r="H75" s="226">
        <f t="shared" si="21"/>
        <v>0</v>
      </c>
      <c r="I75" s="226">
        <f t="shared" si="21"/>
        <v>0</v>
      </c>
      <c r="J75" s="226">
        <f t="shared" si="21"/>
        <v>0</v>
      </c>
      <c r="K75" s="226">
        <f t="shared" si="21"/>
        <v>0</v>
      </c>
      <c r="L75" s="226">
        <f t="shared" si="21"/>
        <v>0</v>
      </c>
      <c r="M75" s="226">
        <f t="shared" si="21"/>
        <v>0</v>
      </c>
      <c r="N75" s="226">
        <f t="shared" si="21"/>
        <v>0</v>
      </c>
      <c r="O75" s="226">
        <f t="shared" si="21"/>
        <v>0</v>
      </c>
      <c r="P75" s="226">
        <f t="shared" si="21"/>
        <v>0</v>
      </c>
      <c r="Q75" s="226">
        <f t="shared" si="21"/>
        <v>0</v>
      </c>
      <c r="R75" s="227">
        <f>SUM(F75:Q75)</f>
        <v>0</v>
      </c>
    </row>
    <row r="76" spans="1:18" ht="13.5" thickBot="1" x14ac:dyDescent="0.25">
      <c r="C76" s="228">
        <f>SUM(C10:C75)</f>
        <v>7287213.8555000015</v>
      </c>
      <c r="D76" s="229">
        <f>SUM(D10:D75)</f>
        <v>1.0000000000000002</v>
      </c>
      <c r="E76" s="229"/>
    </row>
    <row r="77" spans="1:18" ht="13.5" thickBot="1" x14ac:dyDescent="0.25">
      <c r="C77" s="230"/>
      <c r="D77" s="231"/>
      <c r="E77" s="231"/>
    </row>
    <row r="78" spans="1:18" customFormat="1" x14ac:dyDescent="0.2">
      <c r="A78" s="596" t="s">
        <v>46</v>
      </c>
      <c r="B78" s="612" t="s">
        <v>253</v>
      </c>
      <c r="C78" s="602">
        <f>'PRESUPUESTO '!H1157</f>
        <v>296616.41566500004</v>
      </c>
      <c r="D78" s="605"/>
      <c r="E78" s="219"/>
      <c r="F78" s="615">
        <f>$C$78*F84%</f>
        <v>0</v>
      </c>
      <c r="G78" s="615">
        <f t="shared" ref="G78:Q78" si="22">$C$78*G84%</f>
        <v>0</v>
      </c>
      <c r="H78" s="615">
        <f t="shared" si="22"/>
        <v>0</v>
      </c>
      <c r="I78" s="615">
        <f t="shared" si="22"/>
        <v>0</v>
      </c>
      <c r="J78" s="615">
        <f t="shared" si="22"/>
        <v>0</v>
      </c>
      <c r="K78" s="615">
        <f t="shared" si="22"/>
        <v>0</v>
      </c>
      <c r="L78" s="615">
        <f t="shared" si="22"/>
        <v>0</v>
      </c>
      <c r="M78" s="615">
        <f t="shared" si="22"/>
        <v>0</v>
      </c>
      <c r="N78" s="615">
        <f t="shared" si="22"/>
        <v>0</v>
      </c>
      <c r="O78" s="615">
        <f t="shared" si="22"/>
        <v>0</v>
      </c>
      <c r="P78" s="615">
        <f t="shared" si="22"/>
        <v>0</v>
      </c>
      <c r="Q78" s="615">
        <f t="shared" si="22"/>
        <v>0</v>
      </c>
      <c r="R78" s="618">
        <f>SUM(F78:Q78)</f>
        <v>0</v>
      </c>
    </row>
    <row r="79" spans="1:18" customFormat="1" x14ac:dyDescent="0.2">
      <c r="A79" s="597"/>
      <c r="B79" s="613"/>
      <c r="C79" s="603"/>
      <c r="D79" s="606"/>
      <c r="E79" s="222"/>
      <c r="F79" s="616"/>
      <c r="G79" s="616"/>
      <c r="H79" s="616"/>
      <c r="I79" s="616"/>
      <c r="J79" s="616"/>
      <c r="K79" s="616"/>
      <c r="L79" s="616"/>
      <c r="M79" s="616"/>
      <c r="N79" s="616"/>
      <c r="O79" s="616"/>
      <c r="P79" s="616"/>
      <c r="Q79" s="616"/>
      <c r="R79" s="619"/>
    </row>
    <row r="80" spans="1:18" customFormat="1" ht="13.5" thickBot="1" x14ac:dyDescent="0.25">
      <c r="A80" s="598"/>
      <c r="B80" s="614"/>
      <c r="C80" s="604"/>
      <c r="D80" s="607"/>
      <c r="E80" s="225"/>
      <c r="F80" s="617"/>
      <c r="G80" s="617"/>
      <c r="H80" s="617"/>
      <c r="I80" s="617"/>
      <c r="J80" s="617"/>
      <c r="K80" s="617"/>
      <c r="L80" s="617"/>
      <c r="M80" s="617"/>
      <c r="N80" s="617"/>
      <c r="O80" s="617"/>
      <c r="P80" s="617"/>
      <c r="Q80" s="617"/>
      <c r="R80" s="620"/>
    </row>
    <row r="81" spans="1:19" ht="13.5" thickBot="1" x14ac:dyDescent="0.25">
      <c r="C81" s="232"/>
      <c r="D81" s="233"/>
      <c r="E81" s="233"/>
    </row>
    <row r="82" spans="1:19" ht="13.5" thickBot="1" x14ac:dyDescent="0.25">
      <c r="C82" s="234">
        <f>C76+C78</f>
        <v>7583830.2711650012</v>
      </c>
      <c r="D82" s="233"/>
      <c r="E82" s="233"/>
    </row>
    <row r="83" spans="1:19" ht="13.5" thickBot="1" x14ac:dyDescent="0.25">
      <c r="C83" s="232"/>
      <c r="D83" s="233"/>
      <c r="E83" s="233"/>
    </row>
    <row r="84" spans="1:19" x14ac:dyDescent="0.2">
      <c r="A84" s="235" t="s">
        <v>1040</v>
      </c>
      <c r="B84" s="236"/>
      <c r="C84" s="237"/>
      <c r="D84" s="277"/>
      <c r="E84" s="238"/>
      <c r="F84" s="239">
        <f t="shared" ref="F84:Q84" si="23">F75+F72+F69+F66+F63+F60+F57+F54+F51+F48+F45+F42+F39+F36+F33+F30+F27+F24+F21+F18+F15+F12</f>
        <v>0</v>
      </c>
      <c r="G84" s="239">
        <f t="shared" si="23"/>
        <v>0</v>
      </c>
      <c r="H84" s="239">
        <f t="shared" si="23"/>
        <v>0</v>
      </c>
      <c r="I84" s="239">
        <f t="shared" si="23"/>
        <v>0</v>
      </c>
      <c r="J84" s="239">
        <f t="shared" si="23"/>
        <v>0</v>
      </c>
      <c r="K84" s="239">
        <f t="shared" si="23"/>
        <v>0</v>
      </c>
      <c r="L84" s="239">
        <f t="shared" si="23"/>
        <v>0</v>
      </c>
      <c r="M84" s="239">
        <f t="shared" si="23"/>
        <v>0</v>
      </c>
      <c r="N84" s="239">
        <f t="shared" si="23"/>
        <v>0</v>
      </c>
      <c r="O84" s="239">
        <f t="shared" si="23"/>
        <v>0</v>
      </c>
      <c r="P84" s="239">
        <f t="shared" si="23"/>
        <v>0</v>
      </c>
      <c r="Q84" s="240">
        <f t="shared" si="23"/>
        <v>0</v>
      </c>
      <c r="R84" s="621">
        <f>+R12+R15+R18+R21+R24+R27+R30+R33+R36+R39+R42+R45+R48+R51+R54+R57+R60+R63+R66+R69+R72+R75</f>
        <v>0</v>
      </c>
      <c r="S84" s="241"/>
    </row>
    <row r="85" spans="1:19" x14ac:dyDescent="0.2">
      <c r="A85" s="242" t="s">
        <v>1041</v>
      </c>
      <c r="B85" s="243"/>
      <c r="C85" s="244"/>
      <c r="D85" s="278"/>
      <c r="E85" s="246">
        <f>ROUND(E84,10)</f>
        <v>0</v>
      </c>
      <c r="F85" s="247">
        <f>ROUND(F84,10)</f>
        <v>0</v>
      </c>
      <c r="G85" s="248">
        <f t="shared" ref="G85:Q85" si="24">ROUND(G84+F85,10)</f>
        <v>0</v>
      </c>
      <c r="H85" s="249">
        <f t="shared" si="24"/>
        <v>0</v>
      </c>
      <c r="I85" s="249">
        <f t="shared" si="24"/>
        <v>0</v>
      </c>
      <c r="J85" s="249">
        <f t="shared" si="24"/>
        <v>0</v>
      </c>
      <c r="K85" s="249">
        <f t="shared" si="24"/>
        <v>0</v>
      </c>
      <c r="L85" s="249">
        <f t="shared" si="24"/>
        <v>0</v>
      </c>
      <c r="M85" s="249">
        <f t="shared" si="24"/>
        <v>0</v>
      </c>
      <c r="N85" s="249">
        <f t="shared" si="24"/>
        <v>0</v>
      </c>
      <c r="O85" s="249">
        <f t="shared" si="24"/>
        <v>0</v>
      </c>
      <c r="P85" s="249">
        <f t="shared" si="24"/>
        <v>0</v>
      </c>
      <c r="Q85" s="248">
        <f t="shared" si="24"/>
        <v>0</v>
      </c>
      <c r="R85" s="622"/>
    </row>
    <row r="86" spans="1:19" x14ac:dyDescent="0.2">
      <c r="A86" s="242" t="s">
        <v>1042</v>
      </c>
      <c r="B86" s="243"/>
      <c r="C86" s="244"/>
      <c r="D86" s="278"/>
      <c r="E86" s="245"/>
      <c r="F86" s="250">
        <f t="shared" ref="F86:Q86" si="25">ROUND($C$76*F84/100,10)</f>
        <v>0</v>
      </c>
      <c r="G86" s="251">
        <f t="shared" si="25"/>
        <v>0</v>
      </c>
      <c r="H86" s="252">
        <f t="shared" si="25"/>
        <v>0</v>
      </c>
      <c r="I86" s="252">
        <f t="shared" si="25"/>
        <v>0</v>
      </c>
      <c r="J86" s="252">
        <f t="shared" si="25"/>
        <v>0</v>
      </c>
      <c r="K86" s="252">
        <f t="shared" si="25"/>
        <v>0</v>
      </c>
      <c r="L86" s="252">
        <f t="shared" si="25"/>
        <v>0</v>
      </c>
      <c r="M86" s="252">
        <f t="shared" si="25"/>
        <v>0</v>
      </c>
      <c r="N86" s="252">
        <f t="shared" si="25"/>
        <v>0</v>
      </c>
      <c r="O86" s="252">
        <f t="shared" si="25"/>
        <v>0</v>
      </c>
      <c r="P86" s="252">
        <f t="shared" si="25"/>
        <v>0</v>
      </c>
      <c r="Q86" s="251">
        <f t="shared" si="25"/>
        <v>0</v>
      </c>
      <c r="R86" s="622"/>
    </row>
    <row r="87" spans="1:19" x14ac:dyDescent="0.2">
      <c r="A87" s="253" t="s">
        <v>253</v>
      </c>
      <c r="B87" s="254"/>
      <c r="C87" s="255"/>
      <c r="D87" s="279"/>
      <c r="E87" s="256"/>
      <c r="F87" s="257">
        <f>F78</f>
        <v>0</v>
      </c>
      <c r="G87" s="257">
        <f t="shared" ref="G87:Q87" si="26">G78</f>
        <v>0</v>
      </c>
      <c r="H87" s="257">
        <f t="shared" si="26"/>
        <v>0</v>
      </c>
      <c r="I87" s="257">
        <f t="shared" si="26"/>
        <v>0</v>
      </c>
      <c r="J87" s="257">
        <f t="shared" si="26"/>
        <v>0</v>
      </c>
      <c r="K87" s="257">
        <f t="shared" si="26"/>
        <v>0</v>
      </c>
      <c r="L87" s="257">
        <f t="shared" si="26"/>
        <v>0</v>
      </c>
      <c r="M87" s="257">
        <f t="shared" si="26"/>
        <v>0</v>
      </c>
      <c r="N87" s="257">
        <f t="shared" si="26"/>
        <v>0</v>
      </c>
      <c r="O87" s="257">
        <f t="shared" si="26"/>
        <v>0</v>
      </c>
      <c r="P87" s="257">
        <f t="shared" si="26"/>
        <v>0</v>
      </c>
      <c r="Q87" s="257">
        <f t="shared" si="26"/>
        <v>0</v>
      </c>
      <c r="R87" s="622"/>
    </row>
    <row r="88" spans="1:19" x14ac:dyDescent="0.2">
      <c r="A88" s="253" t="s">
        <v>1043</v>
      </c>
      <c r="B88" s="254"/>
      <c r="C88" s="255"/>
      <c r="D88" s="279"/>
      <c r="E88" s="256"/>
      <c r="F88" s="257">
        <f>F86+F87</f>
        <v>0</v>
      </c>
      <c r="G88" s="257">
        <f t="shared" ref="G88:Q88" si="27">G86+G87</f>
        <v>0</v>
      </c>
      <c r="H88" s="257">
        <f t="shared" si="27"/>
        <v>0</v>
      </c>
      <c r="I88" s="257">
        <f t="shared" si="27"/>
        <v>0</v>
      </c>
      <c r="J88" s="257">
        <f t="shared" si="27"/>
        <v>0</v>
      </c>
      <c r="K88" s="257">
        <f t="shared" si="27"/>
        <v>0</v>
      </c>
      <c r="L88" s="257">
        <f t="shared" si="27"/>
        <v>0</v>
      </c>
      <c r="M88" s="257">
        <f t="shared" si="27"/>
        <v>0</v>
      </c>
      <c r="N88" s="257">
        <f t="shared" si="27"/>
        <v>0</v>
      </c>
      <c r="O88" s="257">
        <f t="shared" si="27"/>
        <v>0</v>
      </c>
      <c r="P88" s="257">
        <f t="shared" si="27"/>
        <v>0</v>
      </c>
      <c r="Q88" s="257">
        <f t="shared" si="27"/>
        <v>0</v>
      </c>
      <c r="R88" s="622"/>
    </row>
    <row r="89" spans="1:19" ht="13.5" thickBot="1" x14ac:dyDescent="0.25">
      <c r="A89" s="258" t="s">
        <v>1044</v>
      </c>
      <c r="B89" s="259"/>
      <c r="C89" s="260"/>
      <c r="D89" s="280"/>
      <c r="E89" s="261"/>
      <c r="F89" s="262">
        <f>ROUND(F88,10)</f>
        <v>0</v>
      </c>
      <c r="G89" s="262">
        <f>G88+F89</f>
        <v>0</v>
      </c>
      <c r="H89" s="262">
        <f t="shared" ref="H89:Q89" si="28">H88+G89</f>
        <v>0</v>
      </c>
      <c r="I89" s="262">
        <f t="shared" si="28"/>
        <v>0</v>
      </c>
      <c r="J89" s="262">
        <f t="shared" si="28"/>
        <v>0</v>
      </c>
      <c r="K89" s="262">
        <f t="shared" si="28"/>
        <v>0</v>
      </c>
      <c r="L89" s="262">
        <f t="shared" si="28"/>
        <v>0</v>
      </c>
      <c r="M89" s="262">
        <f t="shared" si="28"/>
        <v>0</v>
      </c>
      <c r="N89" s="262">
        <f t="shared" si="28"/>
        <v>0</v>
      </c>
      <c r="O89" s="262">
        <f t="shared" si="28"/>
        <v>0</v>
      </c>
      <c r="P89" s="262">
        <f t="shared" si="28"/>
        <v>0</v>
      </c>
      <c r="Q89" s="262">
        <f t="shared" si="28"/>
        <v>0</v>
      </c>
      <c r="R89" s="623"/>
    </row>
    <row r="90" spans="1:19" x14ac:dyDescent="0.2"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</row>
    <row r="91" spans="1:19" x14ac:dyDescent="0.2"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12"/>
    </row>
    <row r="92" spans="1:19" x14ac:dyDescent="0.2"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</row>
    <row r="94" spans="1:19" x14ac:dyDescent="0.2"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</row>
  </sheetData>
  <sheetProtection algorithmName="SHA-512" hashValue="VInQfvh2ZJiTleFxS8Hh98We44yNda3MY26ew8ogBx1eD+PbP20Z3hT5u5XNaugyLSCDM5JqdiRtacajvHUOLQ==" saltValue="jKyeJcZq4gmvnZZ0lvTn+A==" spinCount="100000" sheet="1" objects="1" scenarios="1"/>
  <mergeCells count="113">
    <mergeCell ref="N78:N80"/>
    <mergeCell ref="O78:O80"/>
    <mergeCell ref="P78:P80"/>
    <mergeCell ref="Q78:Q80"/>
    <mergeCell ref="R78:R80"/>
    <mergeCell ref="R84:R89"/>
    <mergeCell ref="H78:H80"/>
    <mergeCell ref="I78:I80"/>
    <mergeCell ref="J78:J80"/>
    <mergeCell ref="K78:K80"/>
    <mergeCell ref="L78:L80"/>
    <mergeCell ref="M78:M80"/>
    <mergeCell ref="A78:A80"/>
    <mergeCell ref="B78:B80"/>
    <mergeCell ref="C78:C80"/>
    <mergeCell ref="D78:D80"/>
    <mergeCell ref="F78:F80"/>
    <mergeCell ref="G78:G80"/>
    <mergeCell ref="A70:A72"/>
    <mergeCell ref="B70:B72"/>
    <mergeCell ref="C70:C72"/>
    <mergeCell ref="D70:D72"/>
    <mergeCell ref="A73:A75"/>
    <mergeCell ref="B73:B75"/>
    <mergeCell ref="C73:C75"/>
    <mergeCell ref="D73:D75"/>
    <mergeCell ref="A64:A66"/>
    <mergeCell ref="B64:B66"/>
    <mergeCell ref="C64:C66"/>
    <mergeCell ref="D64:D66"/>
    <mergeCell ref="A67:A69"/>
    <mergeCell ref="B67:B69"/>
    <mergeCell ref="C67:C69"/>
    <mergeCell ref="D67:D69"/>
    <mergeCell ref="A58:A60"/>
    <mergeCell ref="B58:B60"/>
    <mergeCell ref="C58:C60"/>
    <mergeCell ref="D58:D60"/>
    <mergeCell ref="A61:A63"/>
    <mergeCell ref="B61:B63"/>
    <mergeCell ref="C61:C63"/>
    <mergeCell ref="D61:D63"/>
    <mergeCell ref="A52:A54"/>
    <mergeCell ref="B52:B54"/>
    <mergeCell ref="C52:C54"/>
    <mergeCell ref="D52:D54"/>
    <mergeCell ref="A55:A57"/>
    <mergeCell ref="B55:B57"/>
    <mergeCell ref="C55:C57"/>
    <mergeCell ref="D55:D57"/>
    <mergeCell ref="A46:A48"/>
    <mergeCell ref="B46:B48"/>
    <mergeCell ref="C46:C48"/>
    <mergeCell ref="D46:D48"/>
    <mergeCell ref="A49:A51"/>
    <mergeCell ref="B49:B51"/>
    <mergeCell ref="C49:C51"/>
    <mergeCell ref="D49:D51"/>
    <mergeCell ref="A40:A42"/>
    <mergeCell ref="B40:B42"/>
    <mergeCell ref="C40:C42"/>
    <mergeCell ref="D40:D42"/>
    <mergeCell ref="A43:A45"/>
    <mergeCell ref="B43:B45"/>
    <mergeCell ref="C43:C45"/>
    <mergeCell ref="D43:D45"/>
    <mergeCell ref="A34:A36"/>
    <mergeCell ref="B34:B36"/>
    <mergeCell ref="C34:C36"/>
    <mergeCell ref="D34:D36"/>
    <mergeCell ref="A37:A39"/>
    <mergeCell ref="B37:B39"/>
    <mergeCell ref="C37:C39"/>
    <mergeCell ref="D37:D39"/>
    <mergeCell ref="A28:A30"/>
    <mergeCell ref="B28:B30"/>
    <mergeCell ref="C28:C30"/>
    <mergeCell ref="D28:D30"/>
    <mergeCell ref="A31:A33"/>
    <mergeCell ref="B31:B33"/>
    <mergeCell ref="C31:C33"/>
    <mergeCell ref="D31:D33"/>
    <mergeCell ref="A22:A24"/>
    <mergeCell ref="B22:B24"/>
    <mergeCell ref="C22:C24"/>
    <mergeCell ref="D22:D24"/>
    <mergeCell ref="A25:A27"/>
    <mergeCell ref="B25:B27"/>
    <mergeCell ref="C25:C27"/>
    <mergeCell ref="D25:D27"/>
    <mergeCell ref="A19:A21"/>
    <mergeCell ref="B19:B21"/>
    <mergeCell ref="C19:C21"/>
    <mergeCell ref="D19:D21"/>
    <mergeCell ref="A10:A12"/>
    <mergeCell ref="B10:B12"/>
    <mergeCell ref="C10:C12"/>
    <mergeCell ref="D10:D12"/>
    <mergeCell ref="A13:A15"/>
    <mergeCell ref="B13:B15"/>
    <mergeCell ref="C13:C15"/>
    <mergeCell ref="D13:D15"/>
    <mergeCell ref="A3:B3"/>
    <mergeCell ref="A8:B8"/>
    <mergeCell ref="C8:C9"/>
    <mergeCell ref="D8:D9"/>
    <mergeCell ref="F8:Q8"/>
    <mergeCell ref="A16:A18"/>
    <mergeCell ref="B16:B18"/>
    <mergeCell ref="C16:C18"/>
    <mergeCell ref="D16:D18"/>
    <mergeCell ref="C3:F3"/>
    <mergeCell ref="C4:F4"/>
  </mergeCells>
  <pageMargins left="0.69" right="0.18" top="0.43" bottom="0.31" header="0" footer="0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"/>
  <sheetViews>
    <sheetView workbookViewId="0">
      <selection activeCell="I17" sqref="I17"/>
    </sheetView>
  </sheetViews>
  <sheetFormatPr baseColWidth="10" defaultRowHeight="12.75" x14ac:dyDescent="0.2"/>
  <sheetData>
    <row r="2" spans="1:17" s="204" customFormat="1" ht="17.25" customHeight="1" x14ac:dyDescent="0.2">
      <c r="Q2" s="205"/>
    </row>
    <row r="3" spans="1:17" s="204" customFormat="1" ht="12.95" customHeight="1" x14ac:dyDescent="0.2">
      <c r="A3" s="585" t="s">
        <v>1</v>
      </c>
      <c r="B3" s="586"/>
      <c r="C3" s="608">
        <f>'PLAN DE TRABAJO'!C3:F3</f>
        <v>0</v>
      </c>
      <c r="D3" s="624"/>
      <c r="E3" s="624"/>
      <c r="F3" s="625"/>
      <c r="Q3" s="205"/>
    </row>
    <row r="4" spans="1:17" s="204" customFormat="1" ht="12.95" customHeight="1" x14ac:dyDescent="0.2">
      <c r="A4" s="206" t="s">
        <v>2</v>
      </c>
      <c r="B4" s="207"/>
      <c r="C4" s="608">
        <f>'PLAN DE TRABAJO'!C4:F4</f>
        <v>0</v>
      </c>
      <c r="D4" s="624"/>
      <c r="E4" s="624"/>
      <c r="F4" s="625"/>
      <c r="G4" s="208"/>
      <c r="Q4" s="205"/>
    </row>
  </sheetData>
  <sheetProtection algorithmName="SHA-512" hashValue="2sYSqKyQKA3Au8MJvng0v9yBpF0XFcxbfJEcA5J3Qqix7K0JKiYsQBLLOOVnJXXylvXUquN08yqw8ACQcNZp6A==" saltValue="4WNR9D1XChN2Z1/pbExT0A==" spinCount="100000" sheet="1" objects="1" scenarios="1"/>
  <mergeCells count="3">
    <mergeCell ref="A3:B3"/>
    <mergeCell ref="C3:F3"/>
    <mergeCell ref="C4:F4"/>
  </mergeCells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PRESUPUESTO </vt:lpstr>
      <vt:lpstr>HONORARIOS RT</vt:lpstr>
      <vt:lpstr>PLAN DE TRABAJO</vt:lpstr>
      <vt:lpstr>CURVA DE INVERSIONES</vt:lpstr>
      <vt:lpstr>'PLAN DE TRABAJO'!Área_de_impresión</vt:lpstr>
      <vt:lpstr>'PRESUPUESTO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Lopez Aranguren</dc:creator>
  <cp:lastModifiedBy>Alexander Lionel Alfonso</cp:lastModifiedBy>
  <cp:lastPrinted>2020-02-19T12:59:46Z</cp:lastPrinted>
  <dcterms:created xsi:type="dcterms:W3CDTF">2018-02-07T16:05:24Z</dcterms:created>
  <dcterms:modified xsi:type="dcterms:W3CDTF">2020-02-19T14:15:12Z</dcterms:modified>
</cp:coreProperties>
</file>